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 UTP\Downloads\"/>
    </mc:Choice>
  </mc:AlternateContent>
  <xr:revisionPtr revIDLastSave="0" documentId="13_ncr:1_{A142B0DA-7CFB-41E2-A970-FB54B22F8A7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esupuesto" sheetId="1" r:id="rId1"/>
    <sheet name="Listado Disponibilida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o0HYAEvKbqxv1YSIk90pCQocC4NrhNpnSO/VG++N188="/>
    </ext>
  </extLst>
</workbook>
</file>

<file path=xl/calcChain.xml><?xml version="1.0" encoding="utf-8"?>
<calcChain xmlns="http://schemas.openxmlformats.org/spreadsheetml/2006/main">
  <c r="F19" i="1" l="1"/>
  <c r="G19" i="1" s="1"/>
  <c r="F20" i="1"/>
  <c r="F55" i="1"/>
  <c r="G55" i="1" s="1"/>
  <c r="F56" i="1"/>
  <c r="F54" i="1"/>
  <c r="F50" i="1"/>
  <c r="F49" i="1"/>
  <c r="F43" i="1"/>
  <c r="F44" i="1"/>
  <c r="G44" i="1" s="1"/>
  <c r="F45" i="1"/>
  <c r="F42" i="1"/>
  <c r="F36" i="1"/>
  <c r="G36" i="1" s="1"/>
  <c r="F37" i="1"/>
  <c r="F38" i="1"/>
  <c r="G38" i="1" s="1"/>
  <c r="F35" i="1"/>
  <c r="G35" i="1" s="1"/>
  <c r="F28" i="1"/>
  <c r="F29" i="1"/>
  <c r="F30" i="1"/>
  <c r="F31" i="1"/>
  <c r="G31" i="1" s="1"/>
  <c r="F27" i="1"/>
  <c r="G27" i="1" s="1"/>
  <c r="F71" i="1"/>
  <c r="E71" i="1"/>
  <c r="G56" i="1"/>
  <c r="G54" i="1"/>
  <c r="G50" i="1"/>
  <c r="G49" i="1"/>
  <c r="G43" i="1"/>
  <c r="G42" i="1"/>
  <c r="G37" i="1"/>
  <c r="G28" i="1"/>
  <c r="G29" i="1"/>
  <c r="G30" i="1"/>
  <c r="G20" i="1"/>
  <c r="F21" i="1"/>
  <c r="G21" i="1" s="1"/>
  <c r="F22" i="1"/>
  <c r="G22" i="1" s="1"/>
  <c r="F23" i="1"/>
  <c r="G23" i="1" s="1"/>
  <c r="B91" i="1"/>
  <c r="G78" i="1"/>
  <c r="G79" i="1" s="1"/>
  <c r="B81" i="1" s="1"/>
  <c r="G64" i="1"/>
  <c r="G65" i="1" s="1"/>
  <c r="B67" i="1" s="1"/>
  <c r="G45" i="1"/>
  <c r="G71" i="1" l="1"/>
  <c r="G72" i="1" s="1"/>
  <c r="E86" i="1"/>
  <c r="E88" i="1"/>
  <c r="G57" i="1"/>
  <c r="G51" i="1"/>
  <c r="G46" i="1"/>
  <c r="G39" i="1"/>
  <c r="G32" i="1"/>
  <c r="G24" i="1"/>
  <c r="B74" i="1" l="1"/>
  <c r="E87" i="1"/>
  <c r="G58" i="1"/>
  <c r="B60" i="1" s="1"/>
  <c r="E85" i="1" l="1"/>
  <c r="E89" i="1" s="1"/>
</calcChain>
</file>

<file path=xl/sharedStrings.xml><?xml version="1.0" encoding="utf-8"?>
<sst xmlns="http://schemas.openxmlformats.org/spreadsheetml/2006/main" count="280" uniqueCount="237">
  <si>
    <t>RUBRO</t>
  </si>
  <si>
    <t xml:space="preserve">DISTRIBUCIÓN PRESUPUESTAL </t>
  </si>
  <si>
    <t>TOTAL PROYECTO</t>
  </si>
  <si>
    <t>Abono Fosfato Diamónico DAP 18-46-0</t>
  </si>
  <si>
    <t>Abono triple 15 x 50 kg</t>
  </si>
  <si>
    <t>Alambre calibre 14 galvanizado x kilogramo</t>
  </si>
  <si>
    <t>Alambre de púa calibre 14 x 200 metros</t>
  </si>
  <si>
    <t>Ferreteria</t>
  </si>
  <si>
    <t>Insumos Agricolas</t>
  </si>
  <si>
    <t>Alicate de 7 pulgadas</t>
  </si>
  <si>
    <t>Balanza Gramera digital 10kg</t>
  </si>
  <si>
    <t>Bandejas de germinación 72 cavidades x 10</t>
  </si>
  <si>
    <t>Binoculares 10 x 42</t>
  </si>
  <si>
    <t>Textos académicos</t>
  </si>
  <si>
    <t>Biología de hongos. Editorial Universidad de Los Andes, Facutad de Ciencias. 2012</t>
  </si>
  <si>
    <t>Bisturí metálico</t>
  </si>
  <si>
    <t>Papeleria</t>
  </si>
  <si>
    <t>Otros Materiales</t>
  </si>
  <si>
    <t>Bolsas de basura 45 x 50 rollo por 20</t>
  </si>
  <si>
    <t>Bolsas de basura 80 x 110 rollo por 20</t>
  </si>
  <si>
    <t>Bolsa semillero 15 x 20 calibre 1.3 por 100</t>
  </si>
  <si>
    <t>Bolsas semillero 10 x 15 calibre 1.1 por 100</t>
  </si>
  <si>
    <t>Botiquín tipo caja de herramientas 14 pulgadas Ref. 004A</t>
  </si>
  <si>
    <t>Brocha de 5 pulgadas</t>
  </si>
  <si>
    <t>Brújula de bolsillo para camping</t>
  </si>
  <si>
    <t>Bulto Cal agrícola</t>
  </si>
  <si>
    <t>Caja de esfero bic por 12 unidades</t>
  </si>
  <si>
    <t>Canastilla plástica (60cm largo x 40 cm ancho x 25 cm alto) capacidad 30 kg</t>
  </si>
  <si>
    <t>Carpeta legajadora plástica tamaño oficio</t>
  </si>
  <si>
    <t>Cartón paja en pliegos x 10</t>
  </si>
  <si>
    <t>Cartulina blanca en pliego x 10</t>
  </si>
  <si>
    <t>Cartulina de colores en pliego x 10</t>
  </si>
  <si>
    <t>Cascarilla de arroz (sustrato) x 100 litros/15 kg</t>
  </si>
  <si>
    <t>Cinta de enmascarar 1 pulgada</t>
  </si>
  <si>
    <t>Cinta métrica por 30 metros</t>
  </si>
  <si>
    <t>Cinta transparente 1 pulgada</t>
  </si>
  <si>
    <t>Codo para tubería de PVC 1/2 pulgada</t>
  </si>
  <si>
    <t>Cuadernos de 100 hojas x 12 unidades</t>
  </si>
  <si>
    <t>Cuartones de madera de 2x4 pulgadas 3.2 metros 4.1 x 9 cm</t>
  </si>
  <si>
    <t>Fomi pliego surtido por 12 unidades</t>
  </si>
  <si>
    <t>Fumigadora pulverizador manual de espalda de 20 litros</t>
  </si>
  <si>
    <t>Grapadora de papel mediana</t>
  </si>
  <si>
    <t>Grapas tamaño 13/10</t>
  </si>
  <si>
    <t>Grapas tamaño 24/6</t>
  </si>
  <si>
    <t>Guía de campo de las aves de Colombia. Miles McMullan 2023. Asociación Colombiana de Ornitología</t>
  </si>
  <si>
    <t>Guía ilustrada de la avifauna colombiana. Fernando Ayerbe Quiñónes. Tercera edición 2022. Asociación Colombiana de Ornitología</t>
  </si>
  <si>
    <t>Hilo alambre esmaltado de cobre puente 0.1 mm</t>
  </si>
  <si>
    <t>Kit de jardinería: 1 palita ancha (77907/001), 1 rastrillo 3 dientes (77909/001), 1 arrancador de yuyos (77910/001)</t>
  </si>
  <si>
    <t>Kit de temperas artísticas x 12 unidades</t>
  </si>
  <si>
    <t>Lápices de color x 50</t>
  </si>
  <si>
    <t>Lima triangular para afilar de 6 pulgadas</t>
  </si>
  <si>
    <t>Llave de paso de 1/2 pulgada</t>
  </si>
  <si>
    <t>Lupa acrílica de 50 mm</t>
  </si>
  <si>
    <t>Lupa con luz led retractil de bolsillo con lente de 25 mm y aumento de 40x</t>
  </si>
  <si>
    <t>Machete pulido de 14 pulgadas</t>
  </si>
  <si>
    <t>Malla electrosoldada de 1,8 metros de alto y 10 metros de largo</t>
  </si>
  <si>
    <t>Malla reja 2x2 plástica de 1.8 metros de ancho x 30 metros de largo</t>
  </si>
  <si>
    <t>Manual de identificación Insectos, arañas y otros artrópodos terrestres. George Mcgavin</t>
  </si>
  <si>
    <t>Marcadores permanentes referencia 420 de colores x 10 unidades</t>
  </si>
  <si>
    <t>Manguera reforzada 3 capas rollo de 100 mts</t>
  </si>
  <si>
    <t>Mesa plástica de 76 x 76 x 76 cm</t>
  </si>
  <si>
    <t>Metro costurero o cinta métrica de costura suave de 3 metros y 300 cm.</t>
  </si>
  <si>
    <t>Metro metálico o flexómetro contra impacto de 8 metros y 1 pulgada de ancho de cinta</t>
  </si>
  <si>
    <t>Microscopio mono cular niños educativo Ams cope kit de 52 piezas</t>
  </si>
  <si>
    <t>Mini Anemómetro digital medición del viento</t>
  </si>
  <si>
    <t>Mini decibelimetro digital hasta 130 db</t>
  </si>
  <si>
    <t>Módulo para Jardín Vertical geosintético 16 bolsillos 100 x 80 cm</t>
  </si>
  <si>
    <t>Niples para tubería de PVC 1/2 pulgada</t>
  </si>
  <si>
    <t>Pala cuadrada N° 2 25 cm de ancho y 140 cm de alto</t>
  </si>
  <si>
    <t>Pala redonda largo de 30 x 23 cm y 1 mt de alto</t>
  </si>
  <si>
    <t>Papel seda varios colores x 25 unidades</t>
  </si>
  <si>
    <t>Pegante carpincol Mr-60 para madera x 500 gr</t>
  </si>
  <si>
    <t>Pegante de PVC</t>
  </si>
  <si>
    <t>Pegante para papel colbón 1 kg</t>
  </si>
  <si>
    <t>Pegante y limpiador para PVC</t>
  </si>
  <si>
    <t>Perforadora de papel de 2 huecos</t>
  </si>
  <si>
    <t>Pincel plano N° 12</t>
  </si>
  <si>
    <t>Pincel plano N° 7</t>
  </si>
  <si>
    <t>Pintura amarilla para exteriores 1/4 de galón</t>
  </si>
  <si>
    <t>Pintura azul para exteriores 1/4 de galón</t>
  </si>
  <si>
    <t>Pintura blanca para exteriores 1 galón</t>
  </si>
  <si>
    <t>Pintura roja para exteriores 1/4 de galón</t>
  </si>
  <si>
    <t>Plástico agrolene UV calibre 7 de 1 metro ancho x 10 metros de largo para invernadero</t>
  </si>
  <si>
    <t>Semilla de Apio x 100 gramos</t>
  </si>
  <si>
    <t>Semilla de Cebolla huevo x 2 gramos</t>
  </si>
  <si>
    <t>Semilla de gulupa x 100 gramos</t>
  </si>
  <si>
    <t>Semilla de Kale x 100 gramos</t>
  </si>
  <si>
    <t>Semilla de leucaena x 100 gramos</t>
  </si>
  <si>
    <t>Semilla de maracuyá x 100 gramos</t>
  </si>
  <si>
    <t>Semilla de matarratón x 100 gramos</t>
  </si>
  <si>
    <t>Semilla de Menta x x 1 gramos</t>
  </si>
  <si>
    <t>Semilla de moringa x 100 gramos</t>
  </si>
  <si>
    <t>Semilla de Remolacha x 100 gramos</t>
  </si>
  <si>
    <t>Semilla de repollo x 100 gramos</t>
  </si>
  <si>
    <t>Semilla de Romero x 1 gramos</t>
  </si>
  <si>
    <t>Semilla de Tomate de Arbol x 100 gramos</t>
  </si>
  <si>
    <t>Semilla de uchuva x 100 gramos</t>
  </si>
  <si>
    <t>Semillas de Acelga x 2 gramos</t>
  </si>
  <si>
    <t>Semillas de Ahuyama x 100 gramos</t>
  </si>
  <si>
    <t>Semillas de Ají Jalapeño x 100 gramos</t>
  </si>
  <si>
    <t>Semillas de Albahaca x 5 gramos</t>
  </si>
  <si>
    <t>Semillas de arveja x 100 gramos</t>
  </si>
  <si>
    <t>Semillas de Berenjena x 100 gramos</t>
  </si>
  <si>
    <t>Semillas de botón de oro x 100 gramos</t>
  </si>
  <si>
    <t>Semillas de Brocoli x 100 gramos</t>
  </si>
  <si>
    <t>Semillas de Calendula x 5 gramo</t>
  </si>
  <si>
    <t>Semillas de cebolla larga x 100 gramos</t>
  </si>
  <si>
    <t>Semillas de Coliflor x 100 gramos</t>
  </si>
  <si>
    <t>Semillas de Eneldo x 5 gramos</t>
  </si>
  <si>
    <t>Semillas de espinaca x 100 gramos</t>
  </si>
  <si>
    <t>Semillas de flor de campanilla x 25 gramos</t>
  </si>
  <si>
    <t>Semillas de Hierba buena x 1 gramos</t>
  </si>
  <si>
    <t>Semillas de Lavanda x 5 gramos</t>
  </si>
  <si>
    <t>Semillas de Lechuga x 100 gramos</t>
  </si>
  <si>
    <t>Semillas de Manzanilla x 5 gramos</t>
  </si>
  <si>
    <t>Semillas de Mejorana x 5 gramos</t>
  </si>
  <si>
    <t>Semillas de mezcla de flor de pensamiento x 5 gramos</t>
  </si>
  <si>
    <t>Semillas de mezcla de flor de petunia x 5 gramos</t>
  </si>
  <si>
    <t>Semillas de Oregano x 5 gramos</t>
  </si>
  <si>
    <t>Semillas de Pepino x 100 gramos</t>
  </si>
  <si>
    <t>Semillas de Perejil x 100 gramos</t>
  </si>
  <si>
    <t>Semillas de Pimentón x 100 gramos</t>
  </si>
  <si>
    <t>Semillas de Rábano x 100 gramos</t>
  </si>
  <si>
    <t>Semillas de Repollo x 100 gramos</t>
  </si>
  <si>
    <t>Semillas de Ruda x 5 gramos</t>
  </si>
  <si>
    <t>Semillas de Rúgula x 100 gramos</t>
  </si>
  <si>
    <t>Semillas de tomate x 100 gramos</t>
  </si>
  <si>
    <t>Semillas de Tomillo x 5 gramos</t>
  </si>
  <si>
    <t>Semillas de Toronjil x x 5 gramos</t>
  </si>
  <si>
    <t>Semillas de zanahoria x 100 gramos</t>
  </si>
  <si>
    <t>Serrucho de 18 pulgadas</t>
  </si>
  <si>
    <t>Set de Microscopio advances 100/450/900X set de 38 piezas</t>
  </si>
  <si>
    <t>Set x 6 frascos de vidrio transparente con tapa hermética (14x14x9 cm)</t>
  </si>
  <si>
    <t>Silicona líquida en 500 ml</t>
  </si>
  <si>
    <t>Silla plástica sin brazos 89.5 cm de alto, 53 cm de ancho, 46.5 cm de fondo y 120 kgde peso soportado</t>
  </si>
  <si>
    <t>Tablas de madera de pino 1x4 pulgadas de 3.2 metros 1.9 x 9 cm</t>
  </si>
  <si>
    <t>Tablas planillera con legajador y bordes redondos x 12 unidades</t>
  </si>
  <si>
    <t>Tablero papelógrafo en acrílico con trípode y repisa de 80 cm x 120 cm</t>
  </si>
  <si>
    <t>Tee para tubería de PVC 1/2 pulgada</t>
  </si>
  <si>
    <t>Termómetro para ambientes interiores y exteriores</t>
  </si>
  <si>
    <t>Tijeras podadoras 8 pulgadas</t>
  </si>
  <si>
    <t>Tiras indicadoras de pH caja x 100</t>
  </si>
  <si>
    <t>Tubo de PVC 1/2 pulgada x 6 metros</t>
  </si>
  <si>
    <t>Vida, color y canto. Plantas neotropicales que atraen aves. Sociedad Antioqueña de Ornitología. 2021</t>
  </si>
  <si>
    <t>Set de 3 cuchillos de cocina</t>
  </si>
  <si>
    <t>Tanque de agua 120 litros con tapa y ruedas</t>
  </si>
  <si>
    <t>Turba x 10 Kilos</t>
  </si>
  <si>
    <t>Urea granulada x 50 kg</t>
  </si>
  <si>
    <t>Pliegos de papel bond 100 x 70 cm de 115 gr x 20 unidades</t>
  </si>
  <si>
    <t>Pliegos de papel periódico 100 x 70 cm x 50 unidades</t>
  </si>
  <si>
    <t>Polisombra negra al 65% rollo 4 x 20 mts largo</t>
  </si>
  <si>
    <t>Puntero láser verde largo alcance recargable</t>
  </si>
  <si>
    <t>Puntillas 2 pulgadas x 500 gramos</t>
  </si>
  <si>
    <t>Puntos ecológicos de 3 puestos. 53 lts. Blanco, negro y verde con tapa vaivén.</t>
  </si>
  <si>
    <t>Rastrillo metálico de 12 dientes con cabo</t>
  </si>
  <si>
    <t>Regadera plástica de 8 litros</t>
  </si>
  <si>
    <t>Resma de papel bond tamaño oficio x 500 unidades</t>
  </si>
  <si>
    <t>Rollo de malla plástica 12 x 12 mm, 1 mt x 30 mt negra</t>
  </si>
  <si>
    <t>Segueta de 12 pulgadas con mango cerrado y ergonómico 15 cm de alto, 3.7 de ancho y 33.5 de largo</t>
  </si>
  <si>
    <t>Marscarilla N95 caja por 50 unidades</t>
  </si>
  <si>
    <t>Martillo de uña con mango en madera de 20 oz</t>
  </si>
  <si>
    <t>Palos de balso redondos 20 mm x 12 unidades</t>
  </si>
  <si>
    <t>Guantes de nitrilo talla L caja x 100</t>
  </si>
  <si>
    <t>Guantes de nitrilo talla M caja x 100</t>
  </si>
  <si>
    <t>Hilo polipropileno retorcido calibre 3 por 3000 metros</t>
  </si>
  <si>
    <t>Gotero autocompensador de 2 litros por hora</t>
  </si>
  <si>
    <t>Gotero autocompensador de 8 litros por hora</t>
  </si>
  <si>
    <t>Balde metal 10 lts</t>
  </si>
  <si>
    <t>Balde plástico 12 lts</t>
  </si>
  <si>
    <t>Carretilla con capacidad de carga de 148 litros</t>
  </si>
  <si>
    <t>Aspersor Pop up 1/2 pulgada</t>
  </si>
  <si>
    <t>Bulto de cemento</t>
  </si>
  <si>
    <t>Checker de cloro libre y/o de color del agua</t>
  </si>
  <si>
    <t>Atomizadores plásticos x 600 ml</t>
  </si>
  <si>
    <t>Colador metálico de 20 cm con asa y base</t>
  </si>
  <si>
    <t>Delantal o peto impermeable calibre 25 en pvc</t>
  </si>
  <si>
    <t>Acronal al 30% 1/4 de galón</t>
  </si>
  <si>
    <t>Aireador de grifo con rosca doble giratorio</t>
  </si>
  <si>
    <t>Algodón en rollo x 500 gramos</t>
  </si>
  <si>
    <t>Azadón forjado con mango 1850 gramos y 1,2 mts</t>
  </si>
  <si>
    <t>Concertina 30 cm diámetro x 10 metros de largo</t>
  </si>
  <si>
    <t>Estacón de 10 cm x 250 cms de alto x 20 unidades</t>
  </si>
  <si>
    <t>Etiquetas térmicas adhesivas 58 mm x 1000 unidades</t>
  </si>
  <si>
    <t>Paladraga articulada 15 cm con mango en madera de 145 cm</t>
  </si>
  <si>
    <t>Palín hoyador con mango 0,20 cm de espesor, 19 cm de ancho y 160 cm de alto</t>
  </si>
  <si>
    <t>CONVOCATORIA PÚBLICA PARA FINANCIAR PROYECTOS DE INVESTIGACIÓN CON ENFOQUE EN BIODIVERSIDAD A ESTUDIANTES PERTENECIENTES AL PROGRAMA ONDAS EN EL DEPARTAMENTO DE RISARALDA</t>
  </si>
  <si>
    <t>Nombre Grupo de Investigación</t>
  </si>
  <si>
    <t>Nombre Proyecto</t>
  </si>
  <si>
    <t>Nombre Institución Educativa</t>
  </si>
  <si>
    <t>Municipio</t>
  </si>
  <si>
    <t xml:space="preserve">Nombre maestro(a) coinvestigador(a) </t>
  </si>
  <si>
    <t>Anexo 4. Presupuesto General del Proyecto</t>
  </si>
  <si>
    <t>Nombre</t>
  </si>
  <si>
    <t>Justificación Uso en el proyecto</t>
  </si>
  <si>
    <t>Cantidad Requerida</t>
  </si>
  <si>
    <t>Precio Unitario</t>
  </si>
  <si>
    <t>Precio Total</t>
  </si>
  <si>
    <t>INSUMOS AGRICOLAS</t>
  </si>
  <si>
    <t>TOTAL INSUMOS AGRICOLAS</t>
  </si>
  <si>
    <t>ELEMENTOS DE FERRETERIA</t>
  </si>
  <si>
    <t>TOTAL ELEMENTOS DE FERRETERIA</t>
  </si>
  <si>
    <r>
      <t xml:space="preserve">Instrucciones: </t>
    </r>
    <r>
      <rPr>
        <sz val="12"/>
        <color theme="1"/>
        <rFont val="Calibri"/>
        <family val="2"/>
        <scheme val="minor"/>
      </rPr>
      <t>Seleccione el nombre del elemento requerido de la lista desplegable (según listado de disponibilidad), diligencia la justificación de uso en el proyecto y la cantidad requerida en unidades.</t>
    </r>
  </si>
  <si>
    <t xml:space="preserve">Contenido botiquín tipo A </t>
  </si>
  <si>
    <t>(1 yodopovidona solución 60 ml; 1 yodopovidona espuma 60 ml; 1 jabón antibacterial neutro; 1 bolsa de solución salina de 250 ml; 1 alcohol antiséptico de 500 ml; 5 sobres de gasa etéril por 5 unidades c/u; 5 toallas higiénicas; 20 curas estándar por sobre; 1 venda elástica de 2 pulgadas; 1 venda de algodón x 3 pulgadas; aplicadores antisépticos en madera y algodón x 20 unidades; 1 rollo de micropore; 1 paquete de algodón de 50 gramos; 3 pares de guantes estériles; 3 tapabocas por unidad; 1 tijera cortatodo; 5 sobres de suero oral)</t>
  </si>
  <si>
    <t>(1 colector de 6 puertos; 1 cabezal de pulverización retro de 1800 con filtro y regulador de presión de 15 m x 1/4 " en tubo de distribución; 6 tapones de error; 6 estacas; 2 emisores de goteo de 1 y 2 gal x h)</t>
  </si>
  <si>
    <t xml:space="preserve">Kit de goteros para riego </t>
  </si>
  <si>
    <t>PAPELERIA</t>
  </si>
  <si>
    <t>TOTAL PAPELERIA</t>
  </si>
  <si>
    <t>TEXTOS ACADÉMICOS</t>
  </si>
  <si>
    <t>TOTAL TEXTOS ACADÉMICOS</t>
  </si>
  <si>
    <t>OTROS INSUMOS</t>
  </si>
  <si>
    <t>TOTAL OTROS INSUMOS</t>
  </si>
  <si>
    <t>A continuación se valida si el rubro cumple con el tope establecido en la convocatoria</t>
  </si>
  <si>
    <t>CONTRATACIÓN DE PERSONAL</t>
  </si>
  <si>
    <t>TOTAL CONTRATACIÓN DE PERSONAL</t>
  </si>
  <si>
    <t>Descripción</t>
  </si>
  <si>
    <t>APOYO ECONÓMICO</t>
  </si>
  <si>
    <t>TOTAL IMPRESOS Y PUBLICACIONES</t>
  </si>
  <si>
    <t>RESUMEN PRESUPUESTO POR RUBROS</t>
  </si>
  <si>
    <t>A continuación se valida si el presupuesto cumple con el tope establecido en la convocatoria</t>
  </si>
  <si>
    <r>
      <t xml:space="preserve">APOYO ECONÓMICO* 
</t>
    </r>
    <r>
      <rPr>
        <b/>
        <sz val="12"/>
        <color theme="1"/>
        <rFont val="Calibri"/>
        <family val="2"/>
        <scheme val="minor"/>
      </rPr>
      <t>La inclusión de este rubro es obligatorio para dar cumplimiento a la socialización de resultados en la Feria de Biodiversidad excepto Pereira y Dosquebradas</t>
    </r>
  </si>
  <si>
    <r>
      <t xml:space="preserve">CONTRATACIÓN DE PERSONAL* 
</t>
    </r>
    <r>
      <rPr>
        <b/>
        <sz val="12"/>
        <color theme="1"/>
        <rFont val="Calibri"/>
        <family val="2"/>
        <scheme val="minor"/>
      </rPr>
      <t xml:space="preserve">La inclusión de este rubro es obligatorio </t>
    </r>
  </si>
  <si>
    <r>
      <t xml:space="preserve">IMPRESOS Y PUBLICACIONES* 
</t>
    </r>
    <r>
      <rPr>
        <b/>
        <sz val="12"/>
        <color theme="1"/>
        <rFont val="Calibri"/>
        <family val="2"/>
        <scheme val="minor"/>
      </rPr>
      <t>La inclusión de este rubro es obligatorio para dar cumplimiento a la socialización de resultados en la Feria de Biodiversidad</t>
    </r>
  </si>
  <si>
    <t>IMPRESOS Y PUBLICACIONES</t>
  </si>
  <si>
    <t xml:space="preserve">Impresión de un póster </t>
  </si>
  <si>
    <t>Póster (120 cm x 80 cm) en el que cada grupo presenta una síntesis que incluya una síntesis de la investigación realizada</t>
  </si>
  <si>
    <t>TOTAL APOYO ECONÓMICO</t>
  </si>
  <si>
    <t>Elementos Básicos</t>
  </si>
  <si>
    <t>ELEMENTOS BÁSICOS</t>
  </si>
  <si>
    <t>TOTAL ELEMENTOS BÁSICOS</t>
  </si>
  <si>
    <t>COMPRA DE MATERIALES E INSUMOS</t>
  </si>
  <si>
    <t>TOTAL COMPRA DE MATERIALES E INSUMOS</t>
  </si>
  <si>
    <t>Acompañamiento y mentoria del grupo y/o semillero de investigación de la Institución Educativa de Educación Superior del Departamento</t>
  </si>
  <si>
    <t>Incentivo económico para desplazamientos y tiempo de dedicación del grupo de investigación de educación superior que realizará la mentoría y acompañamiento al proyecto.</t>
  </si>
  <si>
    <t>Participación en la Feria de Biodiversidad para la socialización de los resultados del proyecto</t>
  </si>
  <si>
    <t xml:space="preserve">Gastos de desplazamiento de tres (3) estudiantes y el docente Maestro(a) coinvestigador(a) para su participación en la Feria de Biodiversidad </t>
  </si>
  <si>
    <t>Zona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</si>
</sst>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-&quot;$&quot;\ * #,##0_-;\-&quot;$&quot;\ * #,##0_-;_-&quot;$&quot;\ * &quot;-&quot;_-;_-@"/>
    <numFmt numFmtId="165" formatCode="_-&quot;$&quot;\ * #,##0_-;\-&quot;$&quot;\ * #,##0_-;_-&quot;$&quot;\ * &quot;-&quot;??_-;_-@_-"/>
    <numFmt numFmtId="166" formatCode="_(&quot;$&quot;\ * #,##0_);_(&quot;$&quot;\ * \(#,##0\);_(&quot;$&quot;\ * &quot;-&quot;??_);_(@_)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FF9FF"/>
        <bgColor indexed="64"/>
      </patternFill>
    </fill>
    <fill>
      <patternFill patternType="solid">
        <fgColor rgb="FFE5F3E1"/>
        <bgColor indexed="64"/>
      </patternFill>
    </fill>
    <fill>
      <patternFill patternType="solid">
        <fgColor rgb="FFE258D8"/>
        <bgColor indexed="64"/>
      </patternFill>
    </fill>
    <fill>
      <patternFill patternType="solid">
        <fgColor rgb="FFFCCEF3"/>
        <bgColor indexed="64"/>
      </patternFill>
    </fill>
    <fill>
      <patternFill patternType="solid">
        <fgColor rgb="FFFEE6F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30">
    <xf numFmtId="0" fontId="0" fillId="0" borderId="0" xfId="0"/>
    <xf numFmtId="165" fontId="0" fillId="0" borderId="0" xfId="1" applyNumberFormat="1" applyFont="1"/>
    <xf numFmtId="0" fontId="3" fillId="0" borderId="0" xfId="0" applyFont="1"/>
    <xf numFmtId="0" fontId="2" fillId="0" borderId="0" xfId="0" applyFont="1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7" fillId="3" borderId="5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vertical="center" wrapText="1"/>
      <protection locked="0"/>
    </xf>
    <xf numFmtId="0" fontId="9" fillId="3" borderId="0" xfId="0" applyFont="1" applyFill="1" applyProtection="1">
      <protection locked="0"/>
    </xf>
    <xf numFmtId="0" fontId="9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7" fillId="3" borderId="0" xfId="0" applyFont="1" applyFill="1" applyProtection="1"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protection locked="0"/>
    </xf>
    <xf numFmtId="0" fontId="13" fillId="3" borderId="1" xfId="0" applyFont="1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5" fillId="2" borderId="1" xfId="0" applyFont="1" applyFill="1" applyBorder="1" applyProtection="1">
      <protection locked="0"/>
    </xf>
    <xf numFmtId="0" fontId="9" fillId="5" borderId="2" xfId="0" applyFont="1" applyFill="1" applyBorder="1" applyAlignment="1" applyProtection="1">
      <alignment horizontal="center"/>
      <protection locked="0"/>
    </xf>
    <xf numFmtId="0" fontId="9" fillId="10" borderId="2" xfId="0" applyFont="1" applyFill="1" applyBorder="1" applyAlignment="1" applyProtection="1">
      <alignment horizontal="center"/>
      <protection locked="0"/>
    </xf>
    <xf numFmtId="0" fontId="9" fillId="10" borderId="19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wrapText="1"/>
      <protection locked="0"/>
    </xf>
    <xf numFmtId="0" fontId="9" fillId="12" borderId="2" xfId="0" applyFont="1" applyFill="1" applyBorder="1" applyAlignment="1" applyProtection="1">
      <alignment horizontal="center"/>
      <protection locked="0"/>
    </xf>
    <xf numFmtId="0" fontId="9" fillId="12" borderId="19" xfId="0" applyFont="1" applyFill="1" applyBorder="1" applyAlignment="1" applyProtection="1">
      <alignment horizontal="center"/>
      <protection locked="0"/>
    </xf>
    <xf numFmtId="0" fontId="9" fillId="16" borderId="2" xfId="0" applyFont="1" applyFill="1" applyBorder="1" applyAlignment="1" applyProtection="1">
      <alignment horizontal="center"/>
      <protection locked="0"/>
    </xf>
    <xf numFmtId="0" fontId="9" fillId="16" borderId="19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0" fontId="9" fillId="5" borderId="19" xfId="0" applyFont="1" applyFill="1" applyBorder="1" applyAlignment="1" applyProtection="1">
      <alignment horizontal="center"/>
      <protection locked="0"/>
    </xf>
    <xf numFmtId="165" fontId="0" fillId="7" borderId="2" xfId="1" applyNumberFormat="1" applyFont="1" applyFill="1" applyBorder="1" applyAlignment="1" applyProtection="1">
      <alignment vertical="center"/>
    </xf>
    <xf numFmtId="165" fontId="0" fillId="7" borderId="19" xfId="0" applyNumberFormat="1" applyFill="1" applyBorder="1" applyAlignment="1" applyProtection="1">
      <alignment vertical="center"/>
    </xf>
    <xf numFmtId="165" fontId="9" fillId="4" borderId="19" xfId="1" applyNumberFormat="1" applyFont="1" applyFill="1" applyBorder="1" applyAlignment="1" applyProtection="1">
      <alignment vertical="center"/>
    </xf>
    <xf numFmtId="165" fontId="11" fillId="8" borderId="19" xfId="1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165" fontId="0" fillId="0" borderId="2" xfId="1" applyNumberFormat="1" applyFont="1" applyFill="1" applyBorder="1" applyAlignment="1" applyProtection="1">
      <alignment vertical="center"/>
    </xf>
    <xf numFmtId="165" fontId="0" fillId="13" borderId="19" xfId="0" applyNumberFormat="1" applyFill="1" applyBorder="1" applyAlignment="1" applyProtection="1">
      <alignment vertical="center"/>
    </xf>
    <xf numFmtId="165" fontId="11" fillId="9" borderId="19" xfId="1" applyNumberFormat="1" applyFont="1" applyFill="1" applyBorder="1" applyAlignment="1" applyProtection="1">
      <alignment horizontal="center" vertical="center"/>
    </xf>
    <xf numFmtId="0" fontId="0" fillId="14" borderId="2" xfId="0" applyFill="1" applyBorder="1" applyAlignment="1" applyProtection="1">
      <alignment horizontal="center" vertical="center"/>
    </xf>
    <xf numFmtId="165" fontId="0" fillId="14" borderId="19" xfId="0" applyNumberFormat="1" applyFill="1" applyBorder="1" applyAlignment="1" applyProtection="1">
      <alignment vertical="center"/>
    </xf>
    <xf numFmtId="165" fontId="11" fillId="11" borderId="19" xfId="1" applyNumberFormat="1" applyFont="1" applyFill="1" applyBorder="1" applyAlignment="1" applyProtection="1">
      <alignment horizontal="center" vertical="center"/>
    </xf>
    <xf numFmtId="0" fontId="0" fillId="17" borderId="2" xfId="0" applyFill="1" applyBorder="1" applyAlignment="1" applyProtection="1">
      <alignment horizontal="center" vertical="center"/>
    </xf>
    <xf numFmtId="165" fontId="0" fillId="17" borderId="19" xfId="0" applyNumberFormat="1" applyFill="1" applyBorder="1" applyAlignment="1" applyProtection="1">
      <alignment vertical="center"/>
    </xf>
    <xf numFmtId="165" fontId="11" fillId="15" borderId="19" xfId="1" applyNumberFormat="1" applyFont="1" applyFill="1" applyBorder="1" applyAlignment="1" applyProtection="1">
      <alignment horizontal="center" vertical="center"/>
    </xf>
    <xf numFmtId="0" fontId="14" fillId="18" borderId="14" xfId="0" applyFont="1" applyFill="1" applyBorder="1" applyAlignment="1" applyProtection="1">
      <alignment horizontal="center" vertical="center"/>
      <protection locked="0"/>
    </xf>
    <xf numFmtId="0" fontId="14" fillId="18" borderId="15" xfId="0" applyFont="1" applyFill="1" applyBorder="1" applyAlignment="1" applyProtection="1">
      <alignment horizontal="center" vertical="center"/>
      <protection locked="0"/>
    </xf>
    <xf numFmtId="0" fontId="14" fillId="18" borderId="16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 applyProtection="1">
      <alignment horizontal="center" vertical="center"/>
    </xf>
    <xf numFmtId="0" fontId="14" fillId="3" borderId="21" xfId="0" applyFont="1" applyFill="1" applyBorder="1" applyAlignment="1" applyProtection="1">
      <alignment horizontal="center" vertical="center"/>
    </xf>
    <xf numFmtId="0" fontId="14" fillId="3" borderId="22" xfId="0" applyFont="1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/>
    </xf>
    <xf numFmtId="0" fontId="7" fillId="3" borderId="11" xfId="0" applyFont="1" applyFill="1" applyBorder="1" applyAlignment="1" applyProtection="1">
      <alignment horizontal="center"/>
    </xf>
    <xf numFmtId="0" fontId="7" fillId="3" borderId="18" xfId="0" applyFont="1" applyFill="1" applyBorder="1" applyAlignment="1" applyProtection="1">
      <alignment horizontal="center"/>
    </xf>
    <xf numFmtId="0" fontId="11" fillId="15" borderId="23" xfId="0" applyFont="1" applyFill="1" applyBorder="1" applyAlignment="1" applyProtection="1">
      <alignment horizontal="center" wrapText="1"/>
      <protection locked="0"/>
    </xf>
    <xf numFmtId="0" fontId="11" fillId="15" borderId="24" xfId="0" applyFont="1" applyFill="1" applyBorder="1" applyAlignment="1" applyProtection="1">
      <alignment horizontal="center"/>
      <protection locked="0"/>
    </xf>
    <xf numFmtId="0" fontId="11" fillId="15" borderId="25" xfId="0" applyFont="1" applyFill="1" applyBorder="1" applyAlignment="1" applyProtection="1">
      <alignment horizontal="center"/>
      <protection locked="0"/>
    </xf>
    <xf numFmtId="0" fontId="9" fillId="16" borderId="17" xfId="0" applyFont="1" applyFill="1" applyBorder="1" applyAlignment="1" applyProtection="1">
      <alignment horizontal="center"/>
      <protection locked="0"/>
    </xf>
    <xf numFmtId="0" fontId="9" fillId="16" borderId="4" xfId="0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11" fillId="15" borderId="17" xfId="0" applyFont="1" applyFill="1" applyBorder="1" applyAlignment="1" applyProtection="1">
      <alignment horizontal="center" vertical="center"/>
      <protection locked="0"/>
    </xf>
    <xf numFmtId="0" fontId="11" fillId="15" borderId="11" xfId="0" applyFont="1" applyFill="1" applyBorder="1" applyAlignment="1" applyProtection="1">
      <alignment horizontal="center" vertical="center"/>
      <protection locked="0"/>
    </xf>
    <xf numFmtId="0" fontId="11" fillId="15" borderId="4" xfId="0" applyFont="1" applyFill="1" applyBorder="1" applyAlignment="1" applyProtection="1">
      <alignment horizontal="center" vertical="center"/>
      <protection locked="0"/>
    </xf>
    <xf numFmtId="0" fontId="11" fillId="11" borderId="14" xfId="0" applyFont="1" applyFill="1" applyBorder="1" applyAlignment="1" applyProtection="1">
      <alignment horizontal="center" wrapText="1"/>
      <protection locked="0"/>
    </xf>
    <xf numFmtId="0" fontId="11" fillId="11" borderId="15" xfId="0" applyFont="1" applyFill="1" applyBorder="1" applyAlignment="1" applyProtection="1">
      <alignment horizontal="center"/>
      <protection locked="0"/>
    </xf>
    <xf numFmtId="0" fontId="11" fillId="11" borderId="16" xfId="0" applyFont="1" applyFill="1" applyBorder="1" applyAlignment="1" applyProtection="1">
      <alignment horizontal="center"/>
      <protection locked="0"/>
    </xf>
    <xf numFmtId="0" fontId="9" fillId="12" borderId="17" xfId="0" applyFont="1" applyFill="1" applyBorder="1" applyAlignment="1" applyProtection="1">
      <alignment horizontal="center"/>
      <protection locked="0"/>
    </xf>
    <xf numFmtId="0" fontId="9" fillId="12" borderId="4" xfId="0" applyFont="1" applyFill="1" applyBorder="1" applyAlignment="1" applyProtection="1">
      <alignment horizontal="center"/>
      <protection locked="0"/>
    </xf>
    <xf numFmtId="0" fontId="11" fillId="11" borderId="17" xfId="0" applyFont="1" applyFill="1" applyBorder="1" applyAlignment="1" applyProtection="1">
      <alignment horizontal="center" vertical="center"/>
      <protection locked="0"/>
    </xf>
    <xf numFmtId="0" fontId="11" fillId="11" borderId="11" xfId="0" applyFont="1" applyFill="1" applyBorder="1" applyAlignment="1" applyProtection="1">
      <alignment horizontal="center" vertical="center"/>
      <protection locked="0"/>
    </xf>
    <xf numFmtId="0" fontId="11" fillId="11" borderId="4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0" fontId="11" fillId="9" borderId="11" xfId="0" applyFont="1" applyFill="1" applyBorder="1" applyAlignment="1" applyProtection="1">
      <alignment horizontal="center" vertical="center"/>
      <protection locked="0"/>
    </xf>
    <xf numFmtId="0" fontId="11" fillId="9" borderId="4" xfId="0" applyFont="1" applyFill="1" applyBorder="1" applyAlignment="1" applyProtection="1">
      <alignment horizontal="center" vertical="center"/>
      <protection locked="0"/>
    </xf>
    <xf numFmtId="0" fontId="11" fillId="9" borderId="14" xfId="0" applyFont="1" applyFill="1" applyBorder="1" applyAlignment="1" applyProtection="1">
      <alignment horizontal="center" wrapText="1"/>
      <protection locked="0"/>
    </xf>
    <xf numFmtId="0" fontId="11" fillId="9" borderId="15" xfId="0" applyFont="1" applyFill="1" applyBorder="1" applyAlignment="1" applyProtection="1">
      <alignment horizontal="center"/>
      <protection locked="0"/>
    </xf>
    <xf numFmtId="0" fontId="11" fillId="9" borderId="16" xfId="0" applyFont="1" applyFill="1" applyBorder="1" applyAlignment="1" applyProtection="1">
      <alignment horizontal="center"/>
      <protection locked="0"/>
    </xf>
    <xf numFmtId="0" fontId="9" fillId="10" borderId="17" xfId="0" applyFont="1" applyFill="1" applyBorder="1" applyAlignment="1" applyProtection="1">
      <alignment horizontal="center"/>
      <protection locked="0"/>
    </xf>
    <xf numFmtId="0" fontId="9" fillId="10" borderId="4" xfId="0" applyFont="1" applyFill="1" applyBorder="1" applyAlignment="1" applyProtection="1">
      <alignment horizontal="center"/>
      <protection locked="0"/>
    </xf>
    <xf numFmtId="0" fontId="10" fillId="4" borderId="17" xfId="0" applyFont="1" applyFill="1" applyBorder="1" applyAlignment="1" applyProtection="1">
      <alignment horizontal="center" vertical="center"/>
      <protection locked="0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11" fillId="8" borderId="17" xfId="0" applyFont="1" applyFill="1" applyBorder="1" applyAlignment="1" applyProtection="1">
      <alignment horizontal="center" vertical="center"/>
      <protection locked="0"/>
    </xf>
    <xf numFmtId="0" fontId="11" fillId="8" borderId="11" xfId="0" applyFont="1" applyFill="1" applyBorder="1" applyAlignment="1" applyProtection="1">
      <alignment horizontal="center" vertical="center"/>
      <protection locked="0"/>
    </xf>
    <xf numFmtId="0" fontId="11" fillId="8" borderId="4" xfId="0" applyFont="1" applyFill="1" applyBorder="1" applyAlignment="1" applyProtection="1">
      <alignment horizontal="center" vertical="center"/>
      <protection locked="0"/>
    </xf>
    <xf numFmtId="0" fontId="9" fillId="5" borderId="17" xfId="0" applyFont="1" applyFill="1" applyBorder="1" applyAlignment="1" applyProtection="1">
      <alignment horizontal="center"/>
      <protection locked="0"/>
    </xf>
    <xf numFmtId="0" fontId="9" fillId="5" borderId="4" xfId="0" applyFont="1" applyFill="1" applyBorder="1" applyAlignment="1" applyProtection="1">
      <alignment horizontal="center"/>
      <protection locked="0"/>
    </xf>
    <xf numFmtId="0" fontId="10" fillId="6" borderId="17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6" borderId="18" xfId="0" applyFont="1" applyFill="1" applyBorder="1" applyAlignment="1" applyProtection="1">
      <alignment horizontal="center"/>
    </xf>
    <xf numFmtId="0" fontId="10" fillId="6" borderId="17" xfId="0" applyFont="1" applyFill="1" applyBorder="1" applyAlignment="1" applyProtection="1">
      <alignment horizontal="center"/>
      <protection locked="0"/>
    </xf>
    <xf numFmtId="0" fontId="10" fillId="6" borderId="11" xfId="0" applyFont="1" applyFill="1" applyBorder="1" applyAlignment="1" applyProtection="1">
      <alignment horizontal="center"/>
      <protection locked="0"/>
    </xf>
    <xf numFmtId="0" fontId="10" fillId="6" borderId="18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11" fillId="8" borderId="14" xfId="0" applyFont="1" applyFill="1" applyBorder="1" applyAlignment="1" applyProtection="1">
      <alignment horizontal="center"/>
      <protection locked="0"/>
    </xf>
    <xf numFmtId="0" fontId="11" fillId="8" borderId="15" xfId="0" applyFont="1" applyFill="1" applyBorder="1" applyAlignment="1" applyProtection="1">
      <alignment horizontal="center"/>
      <protection locked="0"/>
    </xf>
    <xf numFmtId="0" fontId="11" fillId="8" borderId="16" xfId="0" applyFont="1" applyFill="1" applyBorder="1" applyAlignment="1" applyProtection="1">
      <alignment horizontal="center"/>
      <protection locked="0"/>
    </xf>
    <xf numFmtId="0" fontId="16" fillId="19" borderId="26" xfId="0" applyFont="1" applyFill="1" applyBorder="1" applyAlignment="1" applyProtection="1">
      <alignment horizontal="center" vertical="center" wrapText="1"/>
      <protection locked="0"/>
    </xf>
    <xf numFmtId="0" fontId="17" fillId="20" borderId="2" xfId="0" applyFont="1" applyFill="1" applyBorder="1" applyProtection="1">
      <protection locked="0"/>
    </xf>
    <xf numFmtId="164" fontId="6" fillId="19" borderId="2" xfId="0" applyNumberFormat="1" applyFont="1" applyFill="1" applyBorder="1" applyAlignment="1" applyProtection="1">
      <alignment horizontal="center" vertical="center" wrapText="1"/>
    </xf>
    <xf numFmtId="0" fontId="4" fillId="20" borderId="2" xfId="0" applyFont="1" applyFill="1" applyBorder="1" applyProtection="1"/>
    <xf numFmtId="0" fontId="4" fillId="20" borderId="19" xfId="0" applyFont="1" applyFill="1" applyBorder="1" applyProtection="1"/>
    <xf numFmtId="0" fontId="16" fillId="19" borderId="2" xfId="0" applyFont="1" applyFill="1" applyBorder="1" applyAlignment="1" applyProtection="1">
      <alignment horizontal="center" vertical="center" wrapText="1"/>
      <protection locked="0"/>
    </xf>
    <xf numFmtId="0" fontId="17" fillId="20" borderId="19" xfId="0" applyFont="1" applyFill="1" applyBorder="1" applyProtection="1">
      <protection locked="0"/>
    </xf>
    <xf numFmtId="0" fontId="18" fillId="2" borderId="26" xfId="0" applyFont="1" applyFill="1" applyBorder="1" applyAlignment="1" applyProtection="1">
      <alignment horizontal="left" vertical="center" wrapText="1"/>
      <protection locked="0"/>
    </xf>
    <xf numFmtId="0" fontId="15" fillId="0" borderId="2" xfId="0" applyFont="1" applyBorder="1" applyProtection="1">
      <protection locked="0"/>
    </xf>
    <xf numFmtId="166" fontId="19" fillId="2" borderId="2" xfId="0" applyNumberFormat="1" applyFont="1" applyFill="1" applyBorder="1" applyAlignment="1" applyProtection="1">
      <alignment horizontal="center" vertical="center" wrapText="1"/>
    </xf>
    <xf numFmtId="166" fontId="15" fillId="0" borderId="2" xfId="0" applyNumberFormat="1" applyFont="1" applyBorder="1" applyProtection="1"/>
    <xf numFmtId="166" fontId="15" fillId="0" borderId="19" xfId="0" applyNumberFormat="1" applyFont="1" applyBorder="1" applyProtection="1"/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10" fillId="3" borderId="6" xfId="0" applyFont="1" applyFill="1" applyBorder="1" applyAlignment="1" applyProtection="1">
      <alignment horizontal="center"/>
      <protection locked="0"/>
    </xf>
    <xf numFmtId="0" fontId="10" fillId="3" borderId="7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3" xfId="0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10">
    <dxf>
      <fill>
        <patternFill>
          <bgColor rgb="FFCCFF99"/>
        </patternFill>
      </fill>
    </dxf>
    <dxf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EE6FB"/>
      <color rgb="FFE5F3E1"/>
      <color rgb="FFEFF9FF"/>
      <color rgb="FFFFFFEB"/>
      <color rgb="FFE258D8"/>
      <color rgb="FFFCCEF3"/>
      <color rgb="FFE8FEEC"/>
      <color rgb="FFCCECFF"/>
      <color rgb="FFFF99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1</xdr:row>
      <xdr:rowOff>57150</xdr:rowOff>
    </xdr:from>
    <xdr:to>
      <xdr:col>1</xdr:col>
      <xdr:colOff>1543050</xdr:colOff>
      <xdr:row>3</xdr:row>
      <xdr:rowOff>133350</xdr:rowOff>
    </xdr:to>
    <xdr:pic>
      <xdr:nvPicPr>
        <xdr:cNvPr id="2" name="image2.png" descr="Sin título-1-01">
          <a:extLst>
            <a:ext uri="{FF2B5EF4-FFF2-40B4-BE49-F238E27FC236}">
              <a16:creationId xmlns:a16="http://schemas.microsoft.com/office/drawing/2014/main" id="{05B18062-5EC4-49CC-B9D0-C78B3346F73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09650" y="247650"/>
          <a:ext cx="828675" cy="457200"/>
        </a:xfrm>
        <a:prstGeom prst="rect">
          <a:avLst/>
        </a:prstGeom>
        <a:ln/>
      </xdr:spPr>
    </xdr:pic>
    <xdr:clientData/>
  </xdr:twoCellAnchor>
  <xdr:twoCellAnchor editAs="oneCell">
    <xdr:from>
      <xdr:col>2</xdr:col>
      <xdr:colOff>1905000</xdr:colOff>
      <xdr:row>92</xdr:row>
      <xdr:rowOff>179917</xdr:rowOff>
    </xdr:from>
    <xdr:to>
      <xdr:col>3</xdr:col>
      <xdr:colOff>323727</xdr:colOff>
      <xdr:row>94</xdr:row>
      <xdr:rowOff>41200</xdr:rowOff>
    </xdr:to>
    <xdr:pic>
      <xdr:nvPicPr>
        <xdr:cNvPr id="3" name="Imagen 2" descr="Sin título-1_Mesa de trabajo 1">
          <a:extLst>
            <a:ext uri="{FF2B5EF4-FFF2-40B4-BE49-F238E27FC236}">
              <a16:creationId xmlns:a16="http://schemas.microsoft.com/office/drawing/2014/main" id="{F4F5454D-54DB-4CBA-9E03-C9D590823CF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26000" y="29199417"/>
          <a:ext cx="429560" cy="5492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867834</xdr:colOff>
      <xdr:row>92</xdr:row>
      <xdr:rowOff>222249</xdr:rowOff>
    </xdr:from>
    <xdr:to>
      <xdr:col>3</xdr:col>
      <xdr:colOff>1754966</xdr:colOff>
      <xdr:row>94</xdr:row>
      <xdr:rowOff>22348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3787CE-7605-4484-833A-795541AE8BB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99667" y="29241749"/>
          <a:ext cx="887132" cy="4880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2211917</xdr:colOff>
      <xdr:row>92</xdr:row>
      <xdr:rowOff>296333</xdr:rowOff>
    </xdr:from>
    <xdr:to>
      <xdr:col>3</xdr:col>
      <xdr:colOff>2956137</xdr:colOff>
      <xdr:row>94</xdr:row>
      <xdr:rowOff>90306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D52E16-A759-44D0-B3AD-63AD6E0911D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143750" y="29315833"/>
          <a:ext cx="744220" cy="481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40"/>
  <sheetViews>
    <sheetView showGridLines="0" tabSelected="1" view="pageBreakPreview" topLeftCell="A19" zoomScale="90" zoomScaleNormal="90" zoomScaleSheetLayoutView="90" workbookViewId="0">
      <selection activeCell="B35" sqref="B35:C35"/>
    </sheetView>
  </sheetViews>
  <sheetFormatPr baseColWidth="10" defaultColWidth="14.42578125" defaultRowHeight="15" customHeight="1" x14ac:dyDescent="0.25"/>
  <cols>
    <col min="1" max="1" width="5.140625" style="4" customWidth="1"/>
    <col min="2" max="2" width="38.7109375" style="5" customWidth="1"/>
    <col min="3" max="3" width="30.140625" style="5" customWidth="1"/>
    <col min="4" max="4" width="47.7109375" style="5" customWidth="1"/>
    <col min="5" max="7" width="23.85546875" style="5" customWidth="1"/>
    <col min="8" max="8" width="2" style="5" customWidth="1"/>
    <col min="9" max="9" width="8" style="5" customWidth="1"/>
    <col min="10" max="26" width="10.7109375" style="5" customWidth="1"/>
    <col min="27" max="16384" width="14.42578125" style="5"/>
  </cols>
  <sheetData>
    <row r="1" spans="2:7" ht="15" customHeight="1" x14ac:dyDescent="0.25">
      <c r="B1" s="4"/>
      <c r="C1" s="4"/>
      <c r="D1" s="4"/>
      <c r="E1" s="4"/>
      <c r="F1" s="4"/>
      <c r="G1" s="4"/>
    </row>
    <row r="2" spans="2:7" ht="15" customHeight="1" x14ac:dyDescent="0.3">
      <c r="B2" s="6"/>
      <c r="C2" s="117" t="s">
        <v>191</v>
      </c>
      <c r="D2" s="117"/>
      <c r="E2" s="117"/>
      <c r="F2" s="117"/>
      <c r="G2" s="118"/>
    </row>
    <row r="3" spans="2:7" ht="15" customHeight="1" x14ac:dyDescent="0.25">
      <c r="B3" s="7"/>
      <c r="C3" s="119" t="s">
        <v>185</v>
      </c>
      <c r="D3" s="119"/>
      <c r="E3" s="119"/>
      <c r="F3" s="119"/>
      <c r="G3" s="120"/>
    </row>
    <row r="4" spans="2:7" ht="15" customHeight="1" x14ac:dyDescent="0.25">
      <c r="B4" s="8"/>
      <c r="C4" s="121"/>
      <c r="D4" s="121"/>
      <c r="E4" s="121"/>
      <c r="F4" s="121"/>
      <c r="G4" s="122"/>
    </row>
    <row r="5" spans="2:7" ht="15" customHeight="1" x14ac:dyDescent="0.25">
      <c r="B5" s="4"/>
      <c r="C5" s="4"/>
      <c r="D5" s="4"/>
      <c r="E5" s="4"/>
      <c r="F5" s="4"/>
      <c r="G5" s="4"/>
    </row>
    <row r="6" spans="2:7" ht="15" customHeight="1" x14ac:dyDescent="0.25">
      <c r="B6" s="9" t="s">
        <v>186</v>
      </c>
      <c r="C6" s="123"/>
      <c r="D6" s="124"/>
      <c r="E6" s="124"/>
      <c r="F6" s="124"/>
      <c r="G6" s="125"/>
    </row>
    <row r="7" spans="2:7" ht="15" customHeight="1" x14ac:dyDescent="0.25">
      <c r="B7" s="10"/>
      <c r="C7" s="11"/>
      <c r="D7" s="11"/>
      <c r="E7" s="11"/>
      <c r="F7" s="11"/>
      <c r="G7" s="11"/>
    </row>
    <row r="8" spans="2:7" ht="15" customHeight="1" x14ac:dyDescent="0.25">
      <c r="B8" s="12" t="s">
        <v>187</v>
      </c>
      <c r="C8" s="126"/>
      <c r="D8" s="124"/>
      <c r="E8" s="124"/>
      <c r="F8" s="124"/>
      <c r="G8" s="125"/>
    </row>
    <row r="9" spans="2:7" ht="15" customHeight="1" x14ac:dyDescent="0.25">
      <c r="B9" s="10"/>
      <c r="C9" s="11"/>
      <c r="D9" s="11"/>
      <c r="E9" s="11"/>
      <c r="F9" s="11"/>
      <c r="G9" s="11"/>
    </row>
    <row r="10" spans="2:7" ht="15" customHeight="1" x14ac:dyDescent="0.25">
      <c r="B10" s="9" t="s">
        <v>188</v>
      </c>
      <c r="C10" s="13"/>
      <c r="D10" s="4"/>
      <c r="E10" s="9" t="s">
        <v>189</v>
      </c>
      <c r="F10" s="127"/>
      <c r="G10" s="128"/>
    </row>
    <row r="11" spans="2:7" ht="15" customHeight="1" x14ac:dyDescent="0.25">
      <c r="B11" s="10"/>
      <c r="C11" s="11"/>
      <c r="D11" s="11"/>
      <c r="E11" s="11"/>
      <c r="F11" s="11"/>
      <c r="G11" s="11"/>
    </row>
    <row r="12" spans="2:7" ht="15" customHeight="1" x14ac:dyDescent="0.25">
      <c r="B12" s="9" t="s">
        <v>190</v>
      </c>
      <c r="C12" s="13"/>
      <c r="D12" s="4"/>
      <c r="E12" s="9" t="s">
        <v>236</v>
      </c>
      <c r="F12" s="115"/>
      <c r="G12" s="116"/>
    </row>
    <row r="13" spans="2:7" ht="15" customHeight="1" x14ac:dyDescent="0.25">
      <c r="B13" s="14"/>
      <c r="C13" s="15"/>
      <c r="D13" s="4"/>
      <c r="E13" s="4"/>
      <c r="F13" s="4"/>
      <c r="G13" s="4"/>
    </row>
    <row r="14" spans="2:7" s="16" customFormat="1" ht="25.5" customHeight="1" x14ac:dyDescent="0.25">
      <c r="B14" s="99" t="s">
        <v>201</v>
      </c>
      <c r="C14" s="99"/>
      <c r="D14" s="99"/>
      <c r="E14" s="99"/>
      <c r="F14" s="99"/>
      <c r="G14" s="99"/>
    </row>
    <row r="15" spans="2:7" s="16" customFormat="1" ht="25.5" customHeight="1" thickBot="1" x14ac:dyDescent="0.3"/>
    <row r="16" spans="2:7" s="17" customFormat="1" ht="21" x14ac:dyDescent="0.35">
      <c r="B16" s="100" t="s">
        <v>230</v>
      </c>
      <c r="C16" s="101"/>
      <c r="D16" s="101"/>
      <c r="E16" s="101"/>
      <c r="F16" s="101"/>
      <c r="G16" s="102"/>
    </row>
    <row r="17" spans="2:7" s="16" customFormat="1" ht="18.75" x14ac:dyDescent="0.3">
      <c r="B17" s="96" t="s">
        <v>197</v>
      </c>
      <c r="C17" s="97"/>
      <c r="D17" s="97"/>
      <c r="E17" s="97"/>
      <c r="F17" s="97"/>
      <c r="G17" s="98"/>
    </row>
    <row r="18" spans="2:7" s="16" customFormat="1" ht="15.75" customHeight="1" x14ac:dyDescent="0.25">
      <c r="B18" s="91" t="s">
        <v>192</v>
      </c>
      <c r="C18" s="92"/>
      <c r="D18" s="22" t="s">
        <v>193</v>
      </c>
      <c r="E18" s="22" t="s">
        <v>194</v>
      </c>
      <c r="F18" s="22" t="s">
        <v>195</v>
      </c>
      <c r="G18" s="31" t="s">
        <v>196</v>
      </c>
    </row>
    <row r="19" spans="2:7" s="16" customFormat="1" ht="30" customHeight="1" x14ac:dyDescent="0.25">
      <c r="B19" s="55"/>
      <c r="C19" s="56"/>
      <c r="D19" s="18"/>
      <c r="E19" s="19"/>
      <c r="F19" s="32">
        <f>IF(B19="",0,VLOOKUP(B19,'Listado Disponibilidad'!$B$3:$C$58,2,0))</f>
        <v>0</v>
      </c>
      <c r="G19" s="33">
        <f>E19*F19</f>
        <v>0</v>
      </c>
    </row>
    <row r="20" spans="2:7" s="16" customFormat="1" ht="30" customHeight="1" x14ac:dyDescent="0.25">
      <c r="B20" s="55"/>
      <c r="C20" s="56"/>
      <c r="D20" s="18"/>
      <c r="E20" s="19"/>
      <c r="F20" s="32">
        <f>IF(B20="",0,VLOOKUP(B20,'Listado Disponibilidad'!$B$3:$C$58,2,0))</f>
        <v>0</v>
      </c>
      <c r="G20" s="33">
        <f t="shared" ref="G20:G23" si="0">E20*F20</f>
        <v>0</v>
      </c>
    </row>
    <row r="21" spans="2:7" s="16" customFormat="1" ht="30" customHeight="1" x14ac:dyDescent="0.25">
      <c r="B21" s="55"/>
      <c r="C21" s="56"/>
      <c r="D21" s="18"/>
      <c r="E21" s="19"/>
      <c r="F21" s="32">
        <f>IF(B21="",0,VLOOKUP(B21,'Listado Disponibilidad'!$B$3:$C$58,2,0))</f>
        <v>0</v>
      </c>
      <c r="G21" s="33">
        <f t="shared" si="0"/>
        <v>0</v>
      </c>
    </row>
    <row r="22" spans="2:7" s="16" customFormat="1" ht="30" customHeight="1" x14ac:dyDescent="0.25">
      <c r="B22" s="55"/>
      <c r="C22" s="56"/>
      <c r="D22" s="18"/>
      <c r="E22" s="19"/>
      <c r="F22" s="32">
        <f>IF(B22="",0,VLOOKUP(B22,'Listado Disponibilidad'!$B$3:$C$58,2,0))</f>
        <v>0</v>
      </c>
      <c r="G22" s="33">
        <f t="shared" si="0"/>
        <v>0</v>
      </c>
    </row>
    <row r="23" spans="2:7" s="16" customFormat="1" ht="30" customHeight="1" x14ac:dyDescent="0.25">
      <c r="B23" s="55"/>
      <c r="C23" s="56"/>
      <c r="D23" s="18"/>
      <c r="E23" s="19"/>
      <c r="F23" s="32">
        <f>IF(B23="",0,VLOOKUP(B23,'Listado Disponibilidad'!$B$3:$C$58,2,0))</f>
        <v>0</v>
      </c>
      <c r="G23" s="33">
        <f t="shared" si="0"/>
        <v>0</v>
      </c>
    </row>
    <row r="24" spans="2:7" s="20" customFormat="1" ht="22.5" customHeight="1" x14ac:dyDescent="0.25">
      <c r="B24" s="86" t="s">
        <v>198</v>
      </c>
      <c r="C24" s="87"/>
      <c r="D24" s="87"/>
      <c r="E24" s="87"/>
      <c r="F24" s="87"/>
      <c r="G24" s="34">
        <f>SUM(G19:G23)</f>
        <v>0</v>
      </c>
    </row>
    <row r="25" spans="2:7" s="16" customFormat="1" ht="18.75" x14ac:dyDescent="0.3">
      <c r="B25" s="96" t="s">
        <v>199</v>
      </c>
      <c r="C25" s="97"/>
      <c r="D25" s="97"/>
      <c r="E25" s="97"/>
      <c r="F25" s="97"/>
      <c r="G25" s="98"/>
    </row>
    <row r="26" spans="2:7" s="16" customFormat="1" ht="15.75" customHeight="1" x14ac:dyDescent="0.25">
      <c r="B26" s="91" t="s">
        <v>192</v>
      </c>
      <c r="C26" s="92"/>
      <c r="D26" s="22" t="s">
        <v>193</v>
      </c>
      <c r="E26" s="22" t="s">
        <v>194</v>
      </c>
      <c r="F26" s="22" t="s">
        <v>195</v>
      </c>
      <c r="G26" s="31" t="s">
        <v>196</v>
      </c>
    </row>
    <row r="27" spans="2:7" s="16" customFormat="1" ht="30" customHeight="1" x14ac:dyDescent="0.25">
      <c r="B27" s="55"/>
      <c r="C27" s="56"/>
      <c r="D27" s="18"/>
      <c r="E27" s="19"/>
      <c r="F27" s="32">
        <f>IF(B27="",0,VLOOKUP(B27,'Listado Disponibilidad'!$E$3:$F$54,2,0))</f>
        <v>0</v>
      </c>
      <c r="G27" s="33">
        <f>E27*F27</f>
        <v>0</v>
      </c>
    </row>
    <row r="28" spans="2:7" s="16" customFormat="1" ht="30" customHeight="1" x14ac:dyDescent="0.25">
      <c r="B28" s="55"/>
      <c r="C28" s="56"/>
      <c r="D28" s="18"/>
      <c r="E28" s="19"/>
      <c r="F28" s="32">
        <f>IF(B28="",0,VLOOKUP(B28,'Listado Disponibilidad'!$E$3:$F$54,2,0))</f>
        <v>0</v>
      </c>
      <c r="G28" s="33">
        <f t="shared" ref="G28:G31" si="1">E28*F28</f>
        <v>0</v>
      </c>
    </row>
    <row r="29" spans="2:7" s="16" customFormat="1" ht="30" customHeight="1" x14ac:dyDescent="0.25">
      <c r="B29" s="55"/>
      <c r="C29" s="56"/>
      <c r="D29" s="18"/>
      <c r="E29" s="19"/>
      <c r="F29" s="32">
        <f>IF(B29="",0,VLOOKUP(B29,'Listado Disponibilidad'!$E$3:$F$54,2,0))</f>
        <v>0</v>
      </c>
      <c r="G29" s="33">
        <f t="shared" si="1"/>
        <v>0</v>
      </c>
    </row>
    <row r="30" spans="2:7" s="16" customFormat="1" ht="30" customHeight="1" x14ac:dyDescent="0.25">
      <c r="B30" s="55"/>
      <c r="C30" s="56"/>
      <c r="D30" s="18"/>
      <c r="E30" s="19"/>
      <c r="F30" s="32">
        <f>IF(B30="",0,VLOOKUP(B30,'Listado Disponibilidad'!$E$3:$F$54,2,0))</f>
        <v>0</v>
      </c>
      <c r="G30" s="33">
        <f t="shared" si="1"/>
        <v>0</v>
      </c>
    </row>
    <row r="31" spans="2:7" s="16" customFormat="1" ht="30" customHeight="1" x14ac:dyDescent="0.25">
      <c r="B31" s="55"/>
      <c r="C31" s="56"/>
      <c r="D31" s="18"/>
      <c r="E31" s="19"/>
      <c r="F31" s="32">
        <f>IF(B31="",0,VLOOKUP(B31,'Listado Disponibilidad'!$E$3:$F$54,2,0))</f>
        <v>0</v>
      </c>
      <c r="G31" s="33">
        <f t="shared" si="1"/>
        <v>0</v>
      </c>
    </row>
    <row r="32" spans="2:7" s="20" customFormat="1" ht="22.5" customHeight="1" x14ac:dyDescent="0.25">
      <c r="B32" s="86" t="s">
        <v>200</v>
      </c>
      <c r="C32" s="87"/>
      <c r="D32" s="87"/>
      <c r="E32" s="87"/>
      <c r="F32" s="87"/>
      <c r="G32" s="34">
        <f>SUM(G27:G31)</f>
        <v>0</v>
      </c>
    </row>
    <row r="33" spans="2:7" s="16" customFormat="1" ht="18.75" x14ac:dyDescent="0.3">
      <c r="B33" s="96" t="s">
        <v>228</v>
      </c>
      <c r="C33" s="97"/>
      <c r="D33" s="97"/>
      <c r="E33" s="97"/>
      <c r="F33" s="97"/>
      <c r="G33" s="98"/>
    </row>
    <row r="34" spans="2:7" s="16" customFormat="1" ht="15.75" customHeight="1" x14ac:dyDescent="0.25">
      <c r="B34" s="91" t="s">
        <v>192</v>
      </c>
      <c r="C34" s="92"/>
      <c r="D34" s="22" t="s">
        <v>193</v>
      </c>
      <c r="E34" s="22" t="s">
        <v>194</v>
      </c>
      <c r="F34" s="22" t="s">
        <v>195</v>
      </c>
      <c r="G34" s="31" t="s">
        <v>196</v>
      </c>
    </row>
    <row r="35" spans="2:7" s="16" customFormat="1" ht="30" customHeight="1" x14ac:dyDescent="0.25">
      <c r="B35" s="55"/>
      <c r="C35" s="56"/>
      <c r="D35" s="18"/>
      <c r="E35" s="19"/>
      <c r="F35" s="32">
        <f>IF(B35="",0,VLOOKUP(B35,'Listado Disponibilidad'!$H$3:$I$28,2,0))</f>
        <v>0</v>
      </c>
      <c r="G35" s="33">
        <f>E35*F35</f>
        <v>0</v>
      </c>
    </row>
    <row r="36" spans="2:7" s="16" customFormat="1" ht="30" customHeight="1" x14ac:dyDescent="0.25">
      <c r="B36" s="55"/>
      <c r="C36" s="56"/>
      <c r="D36" s="18"/>
      <c r="E36" s="19"/>
      <c r="F36" s="32">
        <f>IF(B36="",0,VLOOKUP(B36,'Listado Disponibilidad'!$H$3:$I$28,2,0))</f>
        <v>0</v>
      </c>
      <c r="G36" s="33">
        <f t="shared" ref="G36:G38" si="2">E36*F36</f>
        <v>0</v>
      </c>
    </row>
    <row r="37" spans="2:7" s="16" customFormat="1" ht="30" customHeight="1" x14ac:dyDescent="0.25">
      <c r="B37" s="55"/>
      <c r="C37" s="56"/>
      <c r="D37" s="18"/>
      <c r="E37" s="19"/>
      <c r="F37" s="32">
        <f>IF(B37="",0,VLOOKUP(B37,'Listado Disponibilidad'!$H$3:$I$28,2,0))</f>
        <v>0</v>
      </c>
      <c r="G37" s="33">
        <f t="shared" si="2"/>
        <v>0</v>
      </c>
    </row>
    <row r="38" spans="2:7" s="16" customFormat="1" ht="30" customHeight="1" x14ac:dyDescent="0.25">
      <c r="B38" s="55"/>
      <c r="C38" s="56"/>
      <c r="D38" s="18"/>
      <c r="E38" s="19"/>
      <c r="F38" s="32">
        <f>IF(B38="",0,VLOOKUP(B38,'Listado Disponibilidad'!$H$3:$I$28,2,0))</f>
        <v>0</v>
      </c>
      <c r="G38" s="33">
        <f t="shared" si="2"/>
        <v>0</v>
      </c>
    </row>
    <row r="39" spans="2:7" s="20" customFormat="1" ht="22.5" customHeight="1" x14ac:dyDescent="0.25">
      <c r="B39" s="86" t="s">
        <v>229</v>
      </c>
      <c r="C39" s="87"/>
      <c r="D39" s="87"/>
      <c r="E39" s="87"/>
      <c r="F39" s="87"/>
      <c r="G39" s="34">
        <f>SUM(G35:G38)</f>
        <v>0</v>
      </c>
    </row>
    <row r="40" spans="2:7" s="16" customFormat="1" ht="18.75" x14ac:dyDescent="0.3">
      <c r="B40" s="96" t="s">
        <v>206</v>
      </c>
      <c r="C40" s="97"/>
      <c r="D40" s="97"/>
      <c r="E40" s="97"/>
      <c r="F40" s="97"/>
      <c r="G40" s="98"/>
    </row>
    <row r="41" spans="2:7" s="16" customFormat="1" ht="15.75" customHeight="1" x14ac:dyDescent="0.25">
      <c r="B41" s="91" t="s">
        <v>192</v>
      </c>
      <c r="C41" s="92"/>
      <c r="D41" s="22" t="s">
        <v>193</v>
      </c>
      <c r="E41" s="22" t="s">
        <v>194</v>
      </c>
      <c r="F41" s="22" t="s">
        <v>195</v>
      </c>
      <c r="G41" s="31" t="s">
        <v>196</v>
      </c>
    </row>
    <row r="42" spans="2:7" s="16" customFormat="1" ht="30" customHeight="1" x14ac:dyDescent="0.25">
      <c r="B42" s="55"/>
      <c r="C42" s="56"/>
      <c r="D42" s="18"/>
      <c r="E42" s="19"/>
      <c r="F42" s="32">
        <f>IF(B42="",0,VLOOKUP(B42,'Listado Disponibilidad'!$E$61:$F$88,2,0))</f>
        <v>0</v>
      </c>
      <c r="G42" s="33">
        <f>E42*F42</f>
        <v>0</v>
      </c>
    </row>
    <row r="43" spans="2:7" s="16" customFormat="1" ht="30" customHeight="1" x14ac:dyDescent="0.25">
      <c r="B43" s="55"/>
      <c r="C43" s="56"/>
      <c r="D43" s="18"/>
      <c r="E43" s="19"/>
      <c r="F43" s="32">
        <f>IF(B43="",0,VLOOKUP(B43,'Listado Disponibilidad'!$E$61:$F$88,2,0))</f>
        <v>0</v>
      </c>
      <c r="G43" s="33">
        <f t="shared" ref="G43:G45" si="3">E43*F43</f>
        <v>0</v>
      </c>
    </row>
    <row r="44" spans="2:7" s="16" customFormat="1" ht="30" customHeight="1" x14ac:dyDescent="0.25">
      <c r="B44" s="55"/>
      <c r="C44" s="56"/>
      <c r="D44" s="18"/>
      <c r="E44" s="19"/>
      <c r="F44" s="32">
        <f>IF(B44="",0,VLOOKUP(B44,'Listado Disponibilidad'!$E$61:$F$88,2,0))</f>
        <v>0</v>
      </c>
      <c r="G44" s="33">
        <f t="shared" si="3"/>
        <v>0</v>
      </c>
    </row>
    <row r="45" spans="2:7" s="16" customFormat="1" ht="30" customHeight="1" x14ac:dyDescent="0.25">
      <c r="B45" s="55"/>
      <c r="C45" s="56"/>
      <c r="D45" s="18"/>
      <c r="E45" s="19"/>
      <c r="F45" s="32">
        <f>IF(B45="",0,VLOOKUP(B45,'Listado Disponibilidad'!$E$61:$F$88,2,0))</f>
        <v>0</v>
      </c>
      <c r="G45" s="33">
        <f t="shared" si="3"/>
        <v>0</v>
      </c>
    </row>
    <row r="46" spans="2:7" s="20" customFormat="1" ht="22.5" customHeight="1" x14ac:dyDescent="0.25">
      <c r="B46" s="86" t="s">
        <v>207</v>
      </c>
      <c r="C46" s="87"/>
      <c r="D46" s="87"/>
      <c r="E46" s="87"/>
      <c r="F46" s="87"/>
      <c r="G46" s="34">
        <f>SUM(G42:G45)</f>
        <v>0</v>
      </c>
    </row>
    <row r="47" spans="2:7" s="16" customFormat="1" ht="18.75" x14ac:dyDescent="0.3">
      <c r="B47" s="96" t="s">
        <v>208</v>
      </c>
      <c r="C47" s="97"/>
      <c r="D47" s="97"/>
      <c r="E47" s="97"/>
      <c r="F47" s="97"/>
      <c r="G47" s="98"/>
    </row>
    <row r="48" spans="2:7" s="16" customFormat="1" ht="15.75" customHeight="1" x14ac:dyDescent="0.25">
      <c r="B48" s="91" t="s">
        <v>192</v>
      </c>
      <c r="C48" s="92"/>
      <c r="D48" s="22" t="s">
        <v>193</v>
      </c>
      <c r="E48" s="22" t="s">
        <v>194</v>
      </c>
      <c r="F48" s="22" t="s">
        <v>195</v>
      </c>
      <c r="G48" s="31" t="s">
        <v>196</v>
      </c>
    </row>
    <row r="49" spans="2:7" s="16" customFormat="1" ht="30" customHeight="1" x14ac:dyDescent="0.25">
      <c r="B49" s="55"/>
      <c r="C49" s="56"/>
      <c r="D49" s="18"/>
      <c r="E49" s="19"/>
      <c r="F49" s="32">
        <f>IF(B49="",0,VLOOKUP(B49,'Listado Disponibilidad'!$B$61:$C$65,2,0))</f>
        <v>0</v>
      </c>
      <c r="G49" s="33">
        <f>E49*F49</f>
        <v>0</v>
      </c>
    </row>
    <row r="50" spans="2:7" s="16" customFormat="1" ht="30" customHeight="1" x14ac:dyDescent="0.25">
      <c r="B50" s="55"/>
      <c r="C50" s="56"/>
      <c r="D50" s="18"/>
      <c r="E50" s="19"/>
      <c r="F50" s="32">
        <f>IF(B50="",0,VLOOKUP(B50,'Listado Disponibilidad'!$B$61:$C$65,2,0))</f>
        <v>0</v>
      </c>
      <c r="G50" s="33">
        <f t="shared" ref="G50" si="4">E50*F50</f>
        <v>0</v>
      </c>
    </row>
    <row r="51" spans="2:7" s="20" customFormat="1" ht="22.5" customHeight="1" x14ac:dyDescent="0.25">
      <c r="B51" s="86" t="s">
        <v>209</v>
      </c>
      <c r="C51" s="87"/>
      <c r="D51" s="87"/>
      <c r="E51" s="87"/>
      <c r="F51" s="87"/>
      <c r="G51" s="34">
        <f>SUM(G49:G50)</f>
        <v>0</v>
      </c>
    </row>
    <row r="52" spans="2:7" s="16" customFormat="1" ht="18.75" x14ac:dyDescent="0.3">
      <c r="B52" s="93" t="s">
        <v>210</v>
      </c>
      <c r="C52" s="94"/>
      <c r="D52" s="94"/>
      <c r="E52" s="94"/>
      <c r="F52" s="94"/>
      <c r="G52" s="95"/>
    </row>
    <row r="53" spans="2:7" s="16" customFormat="1" ht="15.75" customHeight="1" x14ac:dyDescent="0.25">
      <c r="B53" s="91" t="s">
        <v>192</v>
      </c>
      <c r="C53" s="92"/>
      <c r="D53" s="22" t="s">
        <v>193</v>
      </c>
      <c r="E53" s="22" t="s">
        <v>194</v>
      </c>
      <c r="F53" s="22" t="s">
        <v>195</v>
      </c>
      <c r="G53" s="31" t="s">
        <v>196</v>
      </c>
    </row>
    <row r="54" spans="2:7" s="16" customFormat="1" ht="30" customHeight="1" x14ac:dyDescent="0.25">
      <c r="B54" s="55"/>
      <c r="C54" s="56"/>
      <c r="D54" s="18"/>
      <c r="E54" s="19"/>
      <c r="F54" s="32">
        <f>IF(B54="",0,VLOOKUP(B54,'Listado Disponibilidad'!$H$61:$I$72,2,0))</f>
        <v>0</v>
      </c>
      <c r="G54" s="33">
        <f>E54*F54</f>
        <v>0</v>
      </c>
    </row>
    <row r="55" spans="2:7" s="16" customFormat="1" ht="30" customHeight="1" x14ac:dyDescent="0.25">
      <c r="B55" s="55"/>
      <c r="C55" s="56"/>
      <c r="D55" s="18"/>
      <c r="E55" s="19"/>
      <c r="F55" s="32">
        <f>IF(B55="",0,VLOOKUP(B55,'Listado Disponibilidad'!$H$61:$I$72,2,0))</f>
        <v>0</v>
      </c>
      <c r="G55" s="33">
        <f t="shared" ref="G55:G56" si="5">E55*F55</f>
        <v>0</v>
      </c>
    </row>
    <row r="56" spans="2:7" s="16" customFormat="1" ht="30" customHeight="1" x14ac:dyDescent="0.25">
      <c r="B56" s="55"/>
      <c r="C56" s="56"/>
      <c r="D56" s="18"/>
      <c r="E56" s="19"/>
      <c r="F56" s="32">
        <f>IF(B56="",0,VLOOKUP(B56,'Listado Disponibilidad'!$H$61:$I$72,2,0))</f>
        <v>0</v>
      </c>
      <c r="G56" s="33">
        <f t="shared" si="5"/>
        <v>0</v>
      </c>
    </row>
    <row r="57" spans="2:7" s="20" customFormat="1" ht="22.5" customHeight="1" x14ac:dyDescent="0.25">
      <c r="B57" s="86" t="s">
        <v>211</v>
      </c>
      <c r="C57" s="87"/>
      <c r="D57" s="87"/>
      <c r="E57" s="87"/>
      <c r="F57" s="87"/>
      <c r="G57" s="34">
        <f>SUM(G54:G56)</f>
        <v>0</v>
      </c>
    </row>
    <row r="58" spans="2:7" s="16" customFormat="1" ht="29.25" customHeight="1" x14ac:dyDescent="0.25">
      <c r="B58" s="88" t="s">
        <v>231</v>
      </c>
      <c r="C58" s="89"/>
      <c r="D58" s="89"/>
      <c r="E58" s="89"/>
      <c r="F58" s="90"/>
      <c r="G58" s="35">
        <f>G24+G32+G39+G46+G51+G57</f>
        <v>0</v>
      </c>
    </row>
    <row r="59" spans="2:7" s="16" customFormat="1" ht="15.75" customHeight="1" x14ac:dyDescent="0.25">
      <c r="B59" s="49" t="s">
        <v>212</v>
      </c>
      <c r="C59" s="50"/>
      <c r="D59" s="50"/>
      <c r="E59" s="50"/>
      <c r="F59" s="50"/>
      <c r="G59" s="51"/>
    </row>
    <row r="60" spans="2:7" s="16" customFormat="1" ht="30" customHeight="1" thickBot="1" x14ac:dyDescent="0.3">
      <c r="B60" s="52" t="str">
        <f>IF(G58&lt;=(6000000-G65-G72-G79),"CUMPLE","NO CUMPLE")</f>
        <v>CUMPLE</v>
      </c>
      <c r="C60" s="53"/>
      <c r="D60" s="53"/>
      <c r="E60" s="53"/>
      <c r="F60" s="53"/>
      <c r="G60" s="54"/>
    </row>
    <row r="61" spans="2:7" s="16" customFormat="1" ht="15.75" customHeight="1" thickBot="1" x14ac:dyDescent="0.3"/>
    <row r="62" spans="2:7" s="17" customFormat="1" ht="36.75" customHeight="1" x14ac:dyDescent="0.35">
      <c r="B62" s="81" t="s">
        <v>221</v>
      </c>
      <c r="C62" s="82"/>
      <c r="D62" s="82"/>
      <c r="E62" s="82"/>
      <c r="F62" s="82"/>
      <c r="G62" s="83"/>
    </row>
    <row r="63" spans="2:7" s="16" customFormat="1" ht="15.75" customHeight="1" x14ac:dyDescent="0.25">
      <c r="B63" s="84" t="s">
        <v>215</v>
      </c>
      <c r="C63" s="85"/>
      <c r="D63" s="23" t="s">
        <v>193</v>
      </c>
      <c r="E63" s="23" t="s">
        <v>194</v>
      </c>
      <c r="F63" s="23" t="s">
        <v>195</v>
      </c>
      <c r="G63" s="24" t="s">
        <v>196</v>
      </c>
    </row>
    <row r="64" spans="2:7" s="16" customFormat="1" ht="60" x14ac:dyDescent="0.25">
      <c r="B64" s="77" t="s">
        <v>232</v>
      </c>
      <c r="C64" s="56"/>
      <c r="D64" s="25" t="s">
        <v>233</v>
      </c>
      <c r="E64" s="36">
        <v>1</v>
      </c>
      <c r="F64" s="37">
        <v>2000000</v>
      </c>
      <c r="G64" s="38">
        <f>E64*F64</f>
        <v>2000000</v>
      </c>
    </row>
    <row r="65" spans="2:7" s="16" customFormat="1" ht="29.25" customHeight="1" x14ac:dyDescent="0.25">
      <c r="B65" s="78" t="s">
        <v>214</v>
      </c>
      <c r="C65" s="79"/>
      <c r="D65" s="79"/>
      <c r="E65" s="79"/>
      <c r="F65" s="80"/>
      <c r="G65" s="39">
        <f>G64</f>
        <v>2000000</v>
      </c>
    </row>
    <row r="66" spans="2:7" s="16" customFormat="1" ht="15.75" customHeight="1" x14ac:dyDescent="0.25">
      <c r="B66" s="49" t="s">
        <v>212</v>
      </c>
      <c r="C66" s="50"/>
      <c r="D66" s="50"/>
      <c r="E66" s="50"/>
      <c r="F66" s="50"/>
      <c r="G66" s="51"/>
    </row>
    <row r="67" spans="2:7" s="16" customFormat="1" ht="30" customHeight="1" thickBot="1" x14ac:dyDescent="0.3">
      <c r="B67" s="52" t="str">
        <f>IF(G65&lt;=2000000,"CUMPLE","NO CUMPLE")</f>
        <v>CUMPLE</v>
      </c>
      <c r="C67" s="53"/>
      <c r="D67" s="53"/>
      <c r="E67" s="53"/>
      <c r="F67" s="53"/>
      <c r="G67" s="54"/>
    </row>
    <row r="68" spans="2:7" s="16" customFormat="1" ht="15.75" customHeight="1" thickBot="1" x14ac:dyDescent="0.3"/>
    <row r="69" spans="2:7" s="17" customFormat="1" ht="36.75" customHeight="1" x14ac:dyDescent="0.35">
      <c r="B69" s="69" t="s">
        <v>220</v>
      </c>
      <c r="C69" s="70"/>
      <c r="D69" s="70"/>
      <c r="E69" s="70"/>
      <c r="F69" s="70"/>
      <c r="G69" s="71"/>
    </row>
    <row r="70" spans="2:7" s="16" customFormat="1" ht="15.75" customHeight="1" x14ac:dyDescent="0.25">
      <c r="B70" s="72" t="s">
        <v>215</v>
      </c>
      <c r="C70" s="73"/>
      <c r="D70" s="26" t="s">
        <v>193</v>
      </c>
      <c r="E70" s="26" t="s">
        <v>194</v>
      </c>
      <c r="F70" s="26" t="s">
        <v>195</v>
      </c>
      <c r="G70" s="27" t="s">
        <v>196</v>
      </c>
    </row>
    <row r="71" spans="2:7" s="16" customFormat="1" ht="45" x14ac:dyDescent="0.25">
      <c r="B71" s="55" t="s">
        <v>234</v>
      </c>
      <c r="C71" s="56"/>
      <c r="D71" s="25" t="s">
        <v>235</v>
      </c>
      <c r="E71" s="40">
        <f>IF(F10="PEREIRA",0,IF(F10="DOSQUEBRADAS",0,1))</f>
        <v>1</v>
      </c>
      <c r="F71" s="37">
        <f>(IF(F10="APIA",678012,IF(F10="MISTRATO",678012,IF(F10="LA VIRGINIA",478012,IF(F10="MARSELLA",478012,IF(F10="SANTA ROSA DE CABAL",478012,IF(F10="PUEBLO RICO",838012,IF(F10="BALBOA",678012,IF(F10="BELEN DE UMBRIA",678012,IF(F10="GUATICA",678012,IF(F10="LA CELIA",678012,IF(F10="QUINCHIA",678012,IF(F10="SANTUARIO",678012,0)))))))))))))+(IF(F12="SI",50000,0))</f>
        <v>0</v>
      </c>
      <c r="G71" s="41">
        <f>E71*F71</f>
        <v>0</v>
      </c>
    </row>
    <row r="72" spans="2:7" s="16" customFormat="1" ht="29.25" customHeight="1" x14ac:dyDescent="0.25">
      <c r="B72" s="74" t="s">
        <v>226</v>
      </c>
      <c r="C72" s="75"/>
      <c r="D72" s="75"/>
      <c r="E72" s="75"/>
      <c r="F72" s="76"/>
      <c r="G72" s="42">
        <f>G71</f>
        <v>0</v>
      </c>
    </row>
    <row r="73" spans="2:7" s="16" customFormat="1" ht="15.75" customHeight="1" x14ac:dyDescent="0.25">
      <c r="B73" s="49" t="s">
        <v>212</v>
      </c>
      <c r="C73" s="50"/>
      <c r="D73" s="50"/>
      <c r="E73" s="50"/>
      <c r="F73" s="50"/>
      <c r="G73" s="51"/>
    </row>
    <row r="74" spans="2:7" s="16" customFormat="1" ht="30" customHeight="1" thickBot="1" x14ac:dyDescent="0.3">
      <c r="B74" s="52" t="str">
        <f>IF(G72&lt;=938012,"CUMPLE","NO CUMPLE")</f>
        <v>CUMPLE</v>
      </c>
      <c r="C74" s="53"/>
      <c r="D74" s="53"/>
      <c r="E74" s="53"/>
      <c r="F74" s="53"/>
      <c r="G74" s="54"/>
    </row>
    <row r="75" spans="2:7" s="16" customFormat="1" ht="15.75" customHeight="1" thickBot="1" x14ac:dyDescent="0.3"/>
    <row r="76" spans="2:7" s="17" customFormat="1" ht="37.5" customHeight="1" x14ac:dyDescent="0.35">
      <c r="B76" s="60" t="s">
        <v>222</v>
      </c>
      <c r="C76" s="61"/>
      <c r="D76" s="61"/>
      <c r="E76" s="61"/>
      <c r="F76" s="61"/>
      <c r="G76" s="62"/>
    </row>
    <row r="77" spans="2:7" s="16" customFormat="1" ht="15.75" customHeight="1" x14ac:dyDescent="0.25">
      <c r="B77" s="63" t="s">
        <v>215</v>
      </c>
      <c r="C77" s="64"/>
      <c r="D77" s="28" t="s">
        <v>193</v>
      </c>
      <c r="E77" s="28" t="s">
        <v>194</v>
      </c>
      <c r="F77" s="28" t="s">
        <v>195</v>
      </c>
      <c r="G77" s="29" t="s">
        <v>196</v>
      </c>
    </row>
    <row r="78" spans="2:7" s="16" customFormat="1" ht="45" x14ac:dyDescent="0.25">
      <c r="B78" s="65" t="s">
        <v>224</v>
      </c>
      <c r="C78" s="56"/>
      <c r="D78" s="30" t="s">
        <v>225</v>
      </c>
      <c r="E78" s="43">
        <v>1</v>
      </c>
      <c r="F78" s="37">
        <v>200000</v>
      </c>
      <c r="G78" s="44">
        <f>E78*F78</f>
        <v>200000</v>
      </c>
    </row>
    <row r="79" spans="2:7" s="16" customFormat="1" ht="29.25" customHeight="1" x14ac:dyDescent="0.25">
      <c r="B79" s="66" t="s">
        <v>217</v>
      </c>
      <c r="C79" s="67"/>
      <c r="D79" s="67"/>
      <c r="E79" s="67"/>
      <c r="F79" s="68"/>
      <c r="G79" s="45">
        <f>G78</f>
        <v>200000</v>
      </c>
    </row>
    <row r="80" spans="2:7" s="16" customFormat="1" ht="15.75" customHeight="1" x14ac:dyDescent="0.25">
      <c r="B80" s="57" t="s">
        <v>212</v>
      </c>
      <c r="C80" s="58"/>
      <c r="D80" s="58"/>
      <c r="E80" s="58"/>
      <c r="F80" s="58"/>
      <c r="G80" s="59"/>
    </row>
    <row r="81" spans="2:9" s="16" customFormat="1" ht="30" customHeight="1" thickBot="1" x14ac:dyDescent="0.3">
      <c r="B81" s="52" t="str">
        <f>IF(G79&lt;=200000,"CUMPLE","NO CUMPLE")</f>
        <v>CUMPLE</v>
      </c>
      <c r="C81" s="53"/>
      <c r="D81" s="53"/>
      <c r="E81" s="53"/>
      <c r="F81" s="53"/>
      <c r="G81" s="54"/>
    </row>
    <row r="82" spans="2:9" s="16" customFormat="1" ht="15.75" customHeight="1" thickBot="1" x14ac:dyDescent="0.3"/>
    <row r="83" spans="2:9" ht="29.25" customHeight="1" x14ac:dyDescent="0.25">
      <c r="B83" s="46" t="s">
        <v>218</v>
      </c>
      <c r="C83" s="47"/>
      <c r="D83" s="47"/>
      <c r="E83" s="47"/>
      <c r="F83" s="47"/>
      <c r="G83" s="48"/>
      <c r="H83" s="21"/>
      <c r="I83" s="21"/>
    </row>
    <row r="84" spans="2:9" ht="21" customHeight="1" x14ac:dyDescent="0.35">
      <c r="B84" s="103" t="s">
        <v>0</v>
      </c>
      <c r="C84" s="104"/>
      <c r="D84" s="104"/>
      <c r="E84" s="108" t="s">
        <v>1</v>
      </c>
      <c r="F84" s="104"/>
      <c r="G84" s="109"/>
      <c r="H84" s="21"/>
      <c r="I84" s="21"/>
    </row>
    <row r="85" spans="2:9" ht="31.5" customHeight="1" x14ac:dyDescent="0.3">
      <c r="B85" s="110" t="s">
        <v>230</v>
      </c>
      <c r="C85" s="111"/>
      <c r="D85" s="111"/>
      <c r="E85" s="112">
        <f>G58</f>
        <v>0</v>
      </c>
      <c r="F85" s="113"/>
      <c r="G85" s="114"/>
      <c r="H85" s="21"/>
      <c r="I85" s="21"/>
    </row>
    <row r="86" spans="2:9" ht="31.5" customHeight="1" x14ac:dyDescent="0.3">
      <c r="B86" s="110" t="s">
        <v>213</v>
      </c>
      <c r="C86" s="111"/>
      <c r="D86" s="111"/>
      <c r="E86" s="112">
        <f>G65</f>
        <v>2000000</v>
      </c>
      <c r="F86" s="113"/>
      <c r="G86" s="114"/>
      <c r="H86" s="21"/>
      <c r="I86" s="21"/>
    </row>
    <row r="87" spans="2:9" ht="31.5" customHeight="1" x14ac:dyDescent="0.3">
      <c r="B87" s="110" t="s">
        <v>216</v>
      </c>
      <c r="C87" s="111"/>
      <c r="D87" s="111"/>
      <c r="E87" s="112">
        <f>G72</f>
        <v>0</v>
      </c>
      <c r="F87" s="113"/>
      <c r="G87" s="114"/>
      <c r="H87" s="21"/>
      <c r="I87" s="21"/>
    </row>
    <row r="88" spans="2:9" ht="31.5" customHeight="1" x14ac:dyDescent="0.3">
      <c r="B88" s="110" t="s">
        <v>223</v>
      </c>
      <c r="C88" s="111"/>
      <c r="D88" s="111"/>
      <c r="E88" s="112">
        <f>G79</f>
        <v>200000</v>
      </c>
      <c r="F88" s="113"/>
      <c r="G88" s="114"/>
      <c r="H88" s="21"/>
      <c r="I88" s="21"/>
    </row>
    <row r="89" spans="2:9" ht="27.75" customHeight="1" x14ac:dyDescent="0.35">
      <c r="B89" s="103" t="s">
        <v>2</v>
      </c>
      <c r="C89" s="104"/>
      <c r="D89" s="104"/>
      <c r="E89" s="105">
        <f>SUM(E85:G88)</f>
        <v>2200000</v>
      </c>
      <c r="F89" s="106"/>
      <c r="G89" s="107"/>
      <c r="H89" s="21"/>
      <c r="I89" s="21"/>
    </row>
    <row r="90" spans="2:9" s="16" customFormat="1" ht="15.75" customHeight="1" x14ac:dyDescent="0.25">
      <c r="B90" s="49" t="s">
        <v>219</v>
      </c>
      <c r="C90" s="50"/>
      <c r="D90" s="50"/>
      <c r="E90" s="50"/>
      <c r="F90" s="50"/>
      <c r="G90" s="51"/>
    </row>
    <row r="91" spans="2:9" s="16" customFormat="1" ht="30" customHeight="1" thickBot="1" x14ac:dyDescent="0.3">
      <c r="B91" s="52" t="str">
        <f>IF(G89&lt;=6000000,"CUMPLE","NO CUMPLE")</f>
        <v>CUMPLE</v>
      </c>
      <c r="C91" s="53"/>
      <c r="D91" s="53"/>
      <c r="E91" s="53"/>
      <c r="F91" s="53"/>
      <c r="G91" s="54"/>
    </row>
    <row r="92" spans="2:9" ht="15.75" customHeight="1" x14ac:dyDescent="0.25"/>
    <row r="93" spans="2:9" ht="38.25" customHeight="1" x14ac:dyDescent="0.25"/>
    <row r="94" spans="2:9" ht="15.75" customHeight="1" x14ac:dyDescent="0.25"/>
    <row r="95" spans="2:9" ht="15.75" customHeight="1" x14ac:dyDescent="0.25"/>
    <row r="96" spans="2:9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</sheetData>
  <sheetProtection algorithmName="SHA-512" hashValue="RW9KdJNCP7q/3ztjrk6Gr8VqtgUlLNivqgyf2SwaXOFAjuBzXXvjYtXqi0nSv0CfBITjtlRFbRTfCWk25Kz59w==" saltValue="Cw4N9J5QavxJj9SdOXFHcA==" spinCount="100000" sheet="1" objects="1" scenarios="1"/>
  <mergeCells count="85">
    <mergeCell ref="F12:G12"/>
    <mergeCell ref="C2:G2"/>
    <mergeCell ref="C3:G4"/>
    <mergeCell ref="C6:G6"/>
    <mergeCell ref="C8:G8"/>
    <mergeCell ref="F10:G10"/>
    <mergeCell ref="B89:D89"/>
    <mergeCell ref="E89:G89"/>
    <mergeCell ref="E84:G84"/>
    <mergeCell ref="B84:D84"/>
    <mergeCell ref="B88:D88"/>
    <mergeCell ref="E88:G88"/>
    <mergeCell ref="B85:D85"/>
    <mergeCell ref="E85:G85"/>
    <mergeCell ref="B86:D86"/>
    <mergeCell ref="E86:G86"/>
    <mergeCell ref="B87:D87"/>
    <mergeCell ref="E87:G87"/>
    <mergeCell ref="B14:G14"/>
    <mergeCell ref="B17:G17"/>
    <mergeCell ref="B22:C22"/>
    <mergeCell ref="B23:C23"/>
    <mergeCell ref="B16:G16"/>
    <mergeCell ref="B18:C18"/>
    <mergeCell ref="B19:C19"/>
    <mergeCell ref="B20:C20"/>
    <mergeCell ref="B24:F24"/>
    <mergeCell ref="B25:G25"/>
    <mergeCell ref="B26:C26"/>
    <mergeCell ref="B27:C27"/>
    <mergeCell ref="B28:C28"/>
    <mergeCell ref="B32:F32"/>
    <mergeCell ref="B33:G33"/>
    <mergeCell ref="B37:C37"/>
    <mergeCell ref="B29:C29"/>
    <mergeCell ref="B30:C30"/>
    <mergeCell ref="B31:C31"/>
    <mergeCell ref="B38:C38"/>
    <mergeCell ref="B39:F39"/>
    <mergeCell ref="B34:C34"/>
    <mergeCell ref="B35:C35"/>
    <mergeCell ref="B36:C36"/>
    <mergeCell ref="B47:G47"/>
    <mergeCell ref="B48:C48"/>
    <mergeCell ref="B49:C49"/>
    <mergeCell ref="B50:C50"/>
    <mergeCell ref="B40:G40"/>
    <mergeCell ref="B41:C41"/>
    <mergeCell ref="B42:C42"/>
    <mergeCell ref="B43:C43"/>
    <mergeCell ref="B44:C44"/>
    <mergeCell ref="B45:C45"/>
    <mergeCell ref="B46:F46"/>
    <mergeCell ref="B53:C53"/>
    <mergeCell ref="B51:F51"/>
    <mergeCell ref="B52:G52"/>
    <mergeCell ref="B54:C54"/>
    <mergeCell ref="B55:C55"/>
    <mergeCell ref="B59:G59"/>
    <mergeCell ref="B62:G62"/>
    <mergeCell ref="B63:C63"/>
    <mergeCell ref="B56:C56"/>
    <mergeCell ref="B57:F57"/>
    <mergeCell ref="B58:F58"/>
    <mergeCell ref="B64:C64"/>
    <mergeCell ref="B65:F65"/>
    <mergeCell ref="B66:G66"/>
    <mergeCell ref="B67:G67"/>
    <mergeCell ref="B60:G60"/>
    <mergeCell ref="B83:G83"/>
    <mergeCell ref="B90:G90"/>
    <mergeCell ref="B91:G91"/>
    <mergeCell ref="B21:C21"/>
    <mergeCell ref="B80:G80"/>
    <mergeCell ref="B81:G81"/>
    <mergeCell ref="B74:G74"/>
    <mergeCell ref="B76:G76"/>
    <mergeCell ref="B77:C77"/>
    <mergeCell ref="B78:C78"/>
    <mergeCell ref="B79:F79"/>
    <mergeCell ref="B69:G69"/>
    <mergeCell ref="B70:C70"/>
    <mergeCell ref="B71:C71"/>
    <mergeCell ref="B72:F72"/>
    <mergeCell ref="B73:G73"/>
  </mergeCells>
  <conditionalFormatting sqref="B60:G60">
    <cfRule type="containsText" dxfId="9" priority="13" operator="containsText" text="NO CUMPLE">
      <formula>NOT(ISERROR(SEARCH("NO CUMPLE",B60)))</formula>
    </cfRule>
    <cfRule type="containsText" dxfId="8" priority="14" operator="containsText" text="CUMPLE">
      <formula>NOT(ISERROR(SEARCH("CUMPLE",B60)))</formula>
    </cfRule>
  </conditionalFormatting>
  <conditionalFormatting sqref="B74:G74">
    <cfRule type="containsText" dxfId="7" priority="5" operator="containsText" text="NO CUMPLE">
      <formula>NOT(ISERROR(SEARCH("NO CUMPLE",B74)))</formula>
    </cfRule>
    <cfRule type="containsText" dxfId="6" priority="6" operator="containsText" text="CUMPLE">
      <formula>NOT(ISERROR(SEARCH("CUMPLE",B74)))</formula>
    </cfRule>
  </conditionalFormatting>
  <conditionalFormatting sqref="B67:G67">
    <cfRule type="containsText" dxfId="5" priority="9" operator="containsText" text="NO CUMPLE">
      <formula>NOT(ISERROR(SEARCH("NO CUMPLE",B67)))</formula>
    </cfRule>
    <cfRule type="containsText" dxfId="4" priority="10" operator="containsText" text="CUMPLE">
      <formula>NOT(ISERROR(SEARCH("CUMPLE",B67)))</formula>
    </cfRule>
  </conditionalFormatting>
  <conditionalFormatting sqref="B81:G81">
    <cfRule type="containsText" dxfId="3" priority="3" operator="containsText" text="NO CUMPLE">
      <formula>NOT(ISERROR(SEARCH("NO CUMPLE",B81)))</formula>
    </cfRule>
    <cfRule type="containsText" dxfId="2" priority="4" operator="containsText" text="CUMPLE">
      <formula>NOT(ISERROR(SEARCH("CUMPLE",B81)))</formula>
    </cfRule>
  </conditionalFormatting>
  <conditionalFormatting sqref="B91:G91">
    <cfRule type="containsText" dxfId="1" priority="1" operator="containsText" text="NO CUMPLE">
      <formula>NOT(ISERROR(SEARCH("NO CUMPLE",B91)))</formula>
    </cfRule>
    <cfRule type="containsText" dxfId="0" priority="2" operator="containsText" text="CUMPLE">
      <formula>NOT(ISERROR(SEARCH("CUMPLE",B91)))</formula>
    </cfRule>
  </conditionalFormatting>
  <dataValidations count="2">
    <dataValidation type="list" allowBlank="1" showInputMessage="1" showErrorMessage="1" sqref="F10:G10" xr:uid="{232EE88E-0C96-442C-9844-814AC2E62A29}">
      <formula1>"APIA,BALBOA,BELÉN,DOSQUEBRADAS,GUATICA,LA CELIA,LA VIRGINIA,MARSELLA,MISTRATO,PEREIRA,PUEBLO RICO,QUINCHIA,SANTUARIO,SANTA ROSA DE CABAL"</formula1>
    </dataValidation>
    <dataValidation type="list" allowBlank="1" showInputMessage="1" showErrorMessage="1" sqref="F12:G12" xr:uid="{E87FB69B-9969-4811-8586-EF6449CD20F7}">
      <formula1>"SI,NO"</formula1>
    </dataValidation>
  </dataValidations>
  <pageMargins left="0.7" right="0.7" top="0.75" bottom="0.75" header="0" footer="0"/>
  <pageSetup scale="2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AE2FB1D-9727-4D44-9832-DC02C0F1EE7D}">
          <x14:formula1>
            <xm:f>'Listado Disponibilidad'!$E$3:$E$54</xm:f>
          </x14:formula1>
          <xm:sqref>B27:C31</xm:sqref>
        </x14:dataValidation>
        <x14:dataValidation type="list" allowBlank="1" showInputMessage="1" showErrorMessage="1" xr:uid="{131A26C7-B7B8-450F-8E1C-D8B00EB1FF27}">
          <x14:formula1>
            <xm:f>'Listado Disponibilidad'!$B$61:$B$65</xm:f>
          </x14:formula1>
          <xm:sqref>B49:C50</xm:sqref>
        </x14:dataValidation>
        <x14:dataValidation type="list" allowBlank="1" showInputMessage="1" showErrorMessage="1" xr:uid="{79782544-54A6-41D7-861F-8854043206AD}">
          <x14:formula1>
            <xm:f>'Listado Disponibilidad'!$E$61:$E$88</xm:f>
          </x14:formula1>
          <xm:sqref>B42:C45</xm:sqref>
        </x14:dataValidation>
        <x14:dataValidation type="list" allowBlank="1" showInputMessage="1" showErrorMessage="1" xr:uid="{C8D3B47E-1016-4B27-B775-11CF199D6DBF}">
          <x14:formula1>
            <xm:f>'Listado Disponibilidad'!$H$61:$H$72</xm:f>
          </x14:formula1>
          <xm:sqref>B54:C56</xm:sqref>
        </x14:dataValidation>
        <x14:dataValidation type="list" allowBlank="1" showInputMessage="1" showErrorMessage="1" xr:uid="{E71BC8A5-D515-444C-AF99-6DDA3840CA6D}">
          <x14:formula1>
            <xm:f>'Listado Disponibilidad'!$B$3:$B$58</xm:f>
          </x14:formula1>
          <xm:sqref>B19:C23</xm:sqref>
        </x14:dataValidation>
        <x14:dataValidation type="list" allowBlank="1" showInputMessage="1" showErrorMessage="1" xr:uid="{0D844406-F8FC-4A64-B3E9-72A8D13FCE89}">
          <x14:formula1>
            <xm:f>'Listado Disponibilidad'!$H$3:$H$28</xm:f>
          </x14:formula1>
          <xm:sqref>B35:C38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A9275-EC8A-409E-B5A1-8367AFC521C5}">
  <dimension ref="B2:J88"/>
  <sheetViews>
    <sheetView workbookViewId="0">
      <selection activeCell="E10" sqref="E10"/>
    </sheetView>
  </sheetViews>
  <sheetFormatPr baseColWidth="10" defaultRowHeight="15" x14ac:dyDescent="0.25"/>
  <cols>
    <col min="1" max="1" width="4.140625" customWidth="1"/>
    <col min="2" max="2" width="42.7109375" customWidth="1"/>
    <col min="3" max="3" width="13" style="1" bestFit="1" customWidth="1"/>
    <col min="5" max="5" width="42.7109375" customWidth="1"/>
    <col min="8" max="8" width="42.7109375" customWidth="1"/>
  </cols>
  <sheetData>
    <row r="2" spans="2:10" x14ac:dyDescent="0.25">
      <c r="B2" s="129" t="s">
        <v>8</v>
      </c>
      <c r="C2" s="129"/>
      <c r="E2" s="129" t="s">
        <v>7</v>
      </c>
      <c r="F2" s="129"/>
      <c r="H2" s="129" t="s">
        <v>227</v>
      </c>
      <c r="I2" s="129"/>
    </row>
    <row r="3" spans="2:10" x14ac:dyDescent="0.25">
      <c r="B3" t="s">
        <v>3</v>
      </c>
      <c r="C3" s="1">
        <v>164800</v>
      </c>
      <c r="E3" t="s">
        <v>5</v>
      </c>
      <c r="F3" s="1">
        <v>11400</v>
      </c>
      <c r="H3" t="s">
        <v>170</v>
      </c>
      <c r="I3" s="1">
        <v>57900</v>
      </c>
    </row>
    <row r="4" spans="2:10" x14ac:dyDescent="0.25">
      <c r="B4" t="s">
        <v>4</v>
      </c>
      <c r="C4" s="1">
        <v>133900</v>
      </c>
      <c r="E4" t="s">
        <v>176</v>
      </c>
      <c r="F4" s="1">
        <v>5700</v>
      </c>
      <c r="H4" t="s">
        <v>10</v>
      </c>
      <c r="I4" s="1">
        <v>33900</v>
      </c>
    </row>
    <row r="5" spans="2:10" x14ac:dyDescent="0.25">
      <c r="B5" t="s">
        <v>11</v>
      </c>
      <c r="C5" s="1">
        <v>89900</v>
      </c>
      <c r="E5" t="s">
        <v>177</v>
      </c>
      <c r="F5" s="1">
        <v>69900</v>
      </c>
      <c r="H5" t="s">
        <v>12</v>
      </c>
      <c r="I5" s="1">
        <v>743000</v>
      </c>
    </row>
    <row r="6" spans="2:10" x14ac:dyDescent="0.25">
      <c r="B6" t="s">
        <v>20</v>
      </c>
      <c r="C6" s="1">
        <v>12500</v>
      </c>
      <c r="E6" t="s">
        <v>6</v>
      </c>
      <c r="F6" s="1">
        <v>128194</v>
      </c>
      <c r="H6" t="s">
        <v>22</v>
      </c>
      <c r="I6" s="1">
        <v>45500</v>
      </c>
    </row>
    <row r="7" spans="2:10" x14ac:dyDescent="0.25">
      <c r="B7" t="s">
        <v>21</v>
      </c>
      <c r="C7" s="1">
        <v>5200</v>
      </c>
      <c r="E7" t="s">
        <v>178</v>
      </c>
      <c r="F7" s="1">
        <v>19769</v>
      </c>
      <c r="H7" t="s">
        <v>24</v>
      </c>
      <c r="I7" s="1">
        <v>7000</v>
      </c>
    </row>
    <row r="8" spans="2:10" x14ac:dyDescent="0.25">
      <c r="B8" t="s">
        <v>25</v>
      </c>
      <c r="C8" s="1">
        <v>29900</v>
      </c>
      <c r="E8" t="s">
        <v>9</v>
      </c>
      <c r="F8" s="1">
        <v>56900</v>
      </c>
      <c r="H8" t="s">
        <v>172</v>
      </c>
      <c r="I8" s="1">
        <v>365380</v>
      </c>
    </row>
    <row r="9" spans="2:10" x14ac:dyDescent="0.25">
      <c r="B9" t="s">
        <v>32</v>
      </c>
      <c r="C9" s="1">
        <v>21500</v>
      </c>
      <c r="E9" s="2" t="s">
        <v>179</v>
      </c>
      <c r="F9" s="1">
        <v>83900</v>
      </c>
      <c r="H9" t="s">
        <v>34</v>
      </c>
      <c r="I9" s="1">
        <v>78900</v>
      </c>
    </row>
    <row r="10" spans="2:10" x14ac:dyDescent="0.25">
      <c r="B10" t="s">
        <v>83</v>
      </c>
      <c r="C10" s="1">
        <v>34675</v>
      </c>
      <c r="E10" t="s">
        <v>15</v>
      </c>
      <c r="F10" s="1">
        <v>19900</v>
      </c>
      <c r="H10" s="3" t="s">
        <v>202</v>
      </c>
      <c r="I10" s="1">
        <v>98000</v>
      </c>
      <c r="J10" t="s">
        <v>203</v>
      </c>
    </row>
    <row r="11" spans="2:10" x14ac:dyDescent="0.25">
      <c r="B11" t="s">
        <v>84</v>
      </c>
      <c r="C11" s="1">
        <v>49500</v>
      </c>
      <c r="E11" t="s">
        <v>171</v>
      </c>
      <c r="F11" s="1">
        <v>31990</v>
      </c>
      <c r="H11" t="s">
        <v>40</v>
      </c>
      <c r="I11" s="1">
        <v>129900</v>
      </c>
    </row>
    <row r="12" spans="2:10" x14ac:dyDescent="0.25">
      <c r="B12" t="s">
        <v>85</v>
      </c>
      <c r="C12" s="1">
        <v>20000</v>
      </c>
      <c r="E12" t="s">
        <v>169</v>
      </c>
      <c r="F12" s="1">
        <v>311900</v>
      </c>
      <c r="H12" s="3" t="s">
        <v>205</v>
      </c>
      <c r="I12" s="1">
        <v>189900</v>
      </c>
    </row>
    <row r="13" spans="2:10" x14ac:dyDescent="0.25">
      <c r="B13" t="s">
        <v>86</v>
      </c>
      <c r="C13" s="1">
        <v>26900</v>
      </c>
      <c r="E13" t="s">
        <v>36</v>
      </c>
      <c r="F13" s="1">
        <v>400</v>
      </c>
      <c r="H13" t="s">
        <v>47</v>
      </c>
      <c r="I13" s="1">
        <v>189900</v>
      </c>
      <c r="J13" s="3" t="s">
        <v>204</v>
      </c>
    </row>
    <row r="14" spans="2:10" x14ac:dyDescent="0.25">
      <c r="B14" t="s">
        <v>87</v>
      </c>
      <c r="C14" s="1">
        <v>4000</v>
      </c>
      <c r="E14" t="s">
        <v>180</v>
      </c>
      <c r="F14" s="1">
        <v>86900</v>
      </c>
      <c r="H14" t="s">
        <v>52</v>
      </c>
      <c r="I14" s="1">
        <v>21900</v>
      </c>
    </row>
    <row r="15" spans="2:10" x14ac:dyDescent="0.25">
      <c r="B15" t="s">
        <v>88</v>
      </c>
      <c r="C15" s="1">
        <v>10000</v>
      </c>
      <c r="E15" t="s">
        <v>38</v>
      </c>
      <c r="F15" s="1">
        <v>39900</v>
      </c>
      <c r="H15" t="s">
        <v>53</v>
      </c>
      <c r="I15" s="1">
        <v>43900</v>
      </c>
    </row>
    <row r="16" spans="2:10" x14ac:dyDescent="0.25">
      <c r="B16" t="s">
        <v>89</v>
      </c>
      <c r="C16" s="1">
        <v>18000</v>
      </c>
      <c r="E16" t="s">
        <v>175</v>
      </c>
      <c r="F16" s="1">
        <v>39900</v>
      </c>
      <c r="H16" t="s">
        <v>59</v>
      </c>
      <c r="I16" s="1">
        <v>278900</v>
      </c>
    </row>
    <row r="17" spans="2:9" x14ac:dyDescent="0.25">
      <c r="B17" t="s">
        <v>90</v>
      </c>
      <c r="C17" s="1">
        <v>49000</v>
      </c>
      <c r="E17" t="s">
        <v>181</v>
      </c>
      <c r="F17" s="1">
        <v>978000</v>
      </c>
      <c r="H17" t="s">
        <v>61</v>
      </c>
      <c r="I17" s="1">
        <v>49290</v>
      </c>
    </row>
    <row r="18" spans="2:9" x14ac:dyDescent="0.25">
      <c r="B18" t="s">
        <v>91</v>
      </c>
      <c r="C18" s="1">
        <v>15500</v>
      </c>
      <c r="E18" t="s">
        <v>165</v>
      </c>
      <c r="F18" s="1">
        <v>550</v>
      </c>
      <c r="H18" t="s">
        <v>62</v>
      </c>
      <c r="I18" s="1">
        <v>38900</v>
      </c>
    </row>
    <row r="19" spans="2:9" x14ac:dyDescent="0.25">
      <c r="B19" t="s">
        <v>92</v>
      </c>
      <c r="C19" s="1">
        <v>19500</v>
      </c>
      <c r="E19" t="s">
        <v>166</v>
      </c>
      <c r="F19" s="1">
        <v>550</v>
      </c>
      <c r="H19" t="s">
        <v>63</v>
      </c>
      <c r="I19" s="1">
        <v>292329</v>
      </c>
    </row>
    <row r="20" spans="2:9" x14ac:dyDescent="0.25">
      <c r="B20" t="s">
        <v>93</v>
      </c>
      <c r="C20" s="1">
        <v>12350</v>
      </c>
      <c r="E20" t="s">
        <v>162</v>
      </c>
      <c r="F20" s="1">
        <v>35000</v>
      </c>
      <c r="H20" t="s">
        <v>64</v>
      </c>
      <c r="I20" s="1">
        <v>145000</v>
      </c>
    </row>
    <row r="21" spans="2:9" x14ac:dyDescent="0.25">
      <c r="B21" t="s">
        <v>94</v>
      </c>
      <c r="C21" s="1">
        <v>93100</v>
      </c>
      <c r="E21" t="s">
        <v>163</v>
      </c>
      <c r="F21" s="1">
        <v>35000</v>
      </c>
      <c r="H21" t="s">
        <v>65</v>
      </c>
      <c r="I21" s="1">
        <v>106000</v>
      </c>
    </row>
    <row r="22" spans="2:9" x14ac:dyDescent="0.25">
      <c r="B22" t="s">
        <v>95</v>
      </c>
      <c r="C22" s="1">
        <v>32000</v>
      </c>
      <c r="E22" t="s">
        <v>46</v>
      </c>
      <c r="F22" s="1">
        <v>8400</v>
      </c>
      <c r="H22" t="s">
        <v>66</v>
      </c>
      <c r="I22" s="1">
        <v>74900</v>
      </c>
    </row>
    <row r="23" spans="2:9" x14ac:dyDescent="0.25">
      <c r="B23" t="s">
        <v>96</v>
      </c>
      <c r="C23" s="1">
        <v>21500</v>
      </c>
      <c r="E23" t="s">
        <v>164</v>
      </c>
      <c r="F23" s="1">
        <v>20500</v>
      </c>
      <c r="H23" t="s">
        <v>151</v>
      </c>
      <c r="I23" s="1">
        <v>69900</v>
      </c>
    </row>
    <row r="24" spans="2:9" x14ac:dyDescent="0.25">
      <c r="B24" t="s">
        <v>97</v>
      </c>
      <c r="C24" s="1">
        <v>16000</v>
      </c>
      <c r="E24" t="s">
        <v>50</v>
      </c>
      <c r="F24" s="1">
        <v>7500</v>
      </c>
      <c r="H24" t="s">
        <v>131</v>
      </c>
      <c r="I24" s="1">
        <v>249900</v>
      </c>
    </row>
    <row r="25" spans="2:9" x14ac:dyDescent="0.25">
      <c r="B25" t="s">
        <v>98</v>
      </c>
      <c r="C25" s="1">
        <v>14000</v>
      </c>
      <c r="E25" t="s">
        <v>51</v>
      </c>
      <c r="F25" s="1">
        <v>6900</v>
      </c>
      <c r="H25" t="s">
        <v>145</v>
      </c>
      <c r="I25" s="1">
        <v>109900</v>
      </c>
    </row>
    <row r="26" spans="2:9" x14ac:dyDescent="0.25">
      <c r="B26" t="s">
        <v>99</v>
      </c>
      <c r="C26" s="1">
        <v>52500</v>
      </c>
      <c r="E26" t="s">
        <v>54</v>
      </c>
      <c r="F26" s="1">
        <v>29900</v>
      </c>
      <c r="H26" t="s">
        <v>139</v>
      </c>
      <c r="I26" s="1">
        <v>29900</v>
      </c>
    </row>
    <row r="27" spans="2:9" x14ac:dyDescent="0.25">
      <c r="B27" t="s">
        <v>100</v>
      </c>
      <c r="C27" s="1">
        <v>122500</v>
      </c>
      <c r="E27" t="s">
        <v>55</v>
      </c>
      <c r="F27" s="1">
        <v>543900</v>
      </c>
      <c r="H27" t="s">
        <v>140</v>
      </c>
      <c r="I27" s="1">
        <v>39900</v>
      </c>
    </row>
    <row r="28" spans="2:9" x14ac:dyDescent="0.25">
      <c r="B28" t="s">
        <v>101</v>
      </c>
      <c r="C28" s="1">
        <v>18100</v>
      </c>
      <c r="E28" t="s">
        <v>56</v>
      </c>
      <c r="F28" s="1">
        <v>679900</v>
      </c>
      <c r="H28" t="s">
        <v>141</v>
      </c>
      <c r="I28" s="1">
        <v>80000</v>
      </c>
    </row>
    <row r="29" spans="2:9" x14ac:dyDescent="0.25">
      <c r="B29" t="s">
        <v>102</v>
      </c>
      <c r="C29" s="1">
        <v>36500</v>
      </c>
      <c r="E29" t="s">
        <v>159</v>
      </c>
      <c r="F29" s="1">
        <v>120000</v>
      </c>
    </row>
    <row r="30" spans="2:9" x14ac:dyDescent="0.25">
      <c r="B30" t="s">
        <v>103</v>
      </c>
      <c r="C30" s="1">
        <v>25000</v>
      </c>
      <c r="E30" t="s">
        <v>160</v>
      </c>
      <c r="F30" s="1">
        <v>36900</v>
      </c>
      <c r="I30" s="1"/>
    </row>
    <row r="31" spans="2:9" x14ac:dyDescent="0.25">
      <c r="B31" t="s">
        <v>104</v>
      </c>
      <c r="C31" s="1">
        <v>16000</v>
      </c>
      <c r="E31" t="s">
        <v>67</v>
      </c>
      <c r="F31" s="1">
        <v>1000</v>
      </c>
      <c r="I31" s="1"/>
    </row>
    <row r="32" spans="2:9" x14ac:dyDescent="0.25">
      <c r="B32" t="s">
        <v>105</v>
      </c>
      <c r="C32" s="1">
        <v>24500</v>
      </c>
      <c r="E32" t="s">
        <v>68</v>
      </c>
      <c r="F32" s="1">
        <v>80900</v>
      </c>
      <c r="I32" s="1"/>
    </row>
    <row r="33" spans="2:9" x14ac:dyDescent="0.25">
      <c r="B33" t="s">
        <v>106</v>
      </c>
      <c r="C33" s="1">
        <v>62500</v>
      </c>
      <c r="E33" t="s">
        <v>69</v>
      </c>
      <c r="F33" s="1">
        <v>55900</v>
      </c>
      <c r="I33" s="1"/>
    </row>
    <row r="34" spans="2:9" x14ac:dyDescent="0.25">
      <c r="B34" t="s">
        <v>107</v>
      </c>
      <c r="C34" s="1">
        <v>45500</v>
      </c>
      <c r="E34" t="s">
        <v>183</v>
      </c>
      <c r="F34" s="1">
        <v>195900</v>
      </c>
      <c r="I34" s="1"/>
    </row>
    <row r="35" spans="2:9" x14ac:dyDescent="0.25">
      <c r="B35" t="s">
        <v>108</v>
      </c>
      <c r="C35" s="1">
        <v>122500</v>
      </c>
      <c r="E35" t="s">
        <v>184</v>
      </c>
      <c r="F35" s="1">
        <v>46900</v>
      </c>
      <c r="I35" s="1"/>
    </row>
    <row r="36" spans="2:9" x14ac:dyDescent="0.25">
      <c r="B36" t="s">
        <v>109</v>
      </c>
      <c r="C36" s="1">
        <v>18100</v>
      </c>
      <c r="E36" t="s">
        <v>161</v>
      </c>
      <c r="F36" s="1">
        <v>89900</v>
      </c>
      <c r="I36" s="1"/>
    </row>
    <row r="37" spans="2:9" x14ac:dyDescent="0.25">
      <c r="B37" t="s">
        <v>110</v>
      </c>
      <c r="C37" s="1">
        <v>122500</v>
      </c>
      <c r="E37" t="s">
        <v>71</v>
      </c>
      <c r="F37" s="1">
        <v>19900</v>
      </c>
      <c r="I37" s="1"/>
    </row>
    <row r="38" spans="2:9" x14ac:dyDescent="0.25">
      <c r="B38" t="s">
        <v>111</v>
      </c>
      <c r="C38" s="1">
        <v>49000</v>
      </c>
      <c r="E38" t="s">
        <v>72</v>
      </c>
      <c r="F38" s="1">
        <v>45900</v>
      </c>
      <c r="I38" s="1"/>
    </row>
    <row r="39" spans="2:9" x14ac:dyDescent="0.25">
      <c r="B39" t="s">
        <v>112</v>
      </c>
      <c r="C39" s="1">
        <v>122500</v>
      </c>
      <c r="E39" t="s">
        <v>74</v>
      </c>
      <c r="F39" s="1">
        <v>49900</v>
      </c>
      <c r="I39" s="1"/>
    </row>
    <row r="40" spans="2:9" x14ac:dyDescent="0.25">
      <c r="B40" t="s">
        <v>113</v>
      </c>
      <c r="C40" s="1">
        <v>36500</v>
      </c>
      <c r="E40" t="s">
        <v>78</v>
      </c>
      <c r="F40" s="1">
        <v>43900</v>
      </c>
      <c r="I40" s="1"/>
    </row>
    <row r="41" spans="2:9" x14ac:dyDescent="0.25">
      <c r="B41" t="s">
        <v>114</v>
      </c>
      <c r="C41" s="1">
        <v>122500</v>
      </c>
      <c r="E41" t="s">
        <v>79</v>
      </c>
      <c r="F41" s="1">
        <v>31900</v>
      </c>
      <c r="I41" s="1"/>
    </row>
    <row r="42" spans="2:9" x14ac:dyDescent="0.25">
      <c r="B42" t="s">
        <v>115</v>
      </c>
      <c r="C42" s="1">
        <v>122500</v>
      </c>
      <c r="E42" t="s">
        <v>80</v>
      </c>
      <c r="F42" s="1">
        <v>107200</v>
      </c>
      <c r="I42" s="1"/>
    </row>
    <row r="43" spans="2:9" x14ac:dyDescent="0.25">
      <c r="B43" t="s">
        <v>116</v>
      </c>
      <c r="C43" s="1">
        <v>122500</v>
      </c>
      <c r="E43" t="s">
        <v>81</v>
      </c>
      <c r="F43" s="1">
        <v>31900</v>
      </c>
      <c r="I43" s="1"/>
    </row>
    <row r="44" spans="2:9" x14ac:dyDescent="0.25">
      <c r="B44" t="s">
        <v>117</v>
      </c>
      <c r="C44" s="1">
        <v>122500</v>
      </c>
      <c r="E44" t="s">
        <v>82</v>
      </c>
      <c r="F44" s="1">
        <v>41900</v>
      </c>
      <c r="I44" s="1"/>
    </row>
    <row r="45" spans="2:9" x14ac:dyDescent="0.25">
      <c r="B45" t="s">
        <v>118</v>
      </c>
      <c r="C45" s="1">
        <v>122500</v>
      </c>
      <c r="E45" t="s">
        <v>150</v>
      </c>
      <c r="F45" s="1">
        <v>151500</v>
      </c>
      <c r="I45" s="1"/>
    </row>
    <row r="46" spans="2:9" x14ac:dyDescent="0.25">
      <c r="B46" t="s">
        <v>119</v>
      </c>
      <c r="C46" s="1">
        <v>25000</v>
      </c>
      <c r="E46" t="s">
        <v>152</v>
      </c>
      <c r="F46" s="1">
        <v>9900</v>
      </c>
      <c r="I46" s="1"/>
    </row>
    <row r="47" spans="2:9" x14ac:dyDescent="0.25">
      <c r="B47" t="s">
        <v>120</v>
      </c>
      <c r="C47" s="1">
        <v>19000</v>
      </c>
      <c r="E47" t="s">
        <v>154</v>
      </c>
      <c r="F47" s="1">
        <v>26900</v>
      </c>
      <c r="I47" s="1"/>
    </row>
    <row r="48" spans="2:9" x14ac:dyDescent="0.25">
      <c r="B48" t="s">
        <v>121</v>
      </c>
      <c r="C48" s="1">
        <v>57000</v>
      </c>
      <c r="E48" t="s">
        <v>155</v>
      </c>
      <c r="F48" s="1">
        <v>39900</v>
      </c>
      <c r="I48" s="1"/>
    </row>
    <row r="49" spans="2:9" x14ac:dyDescent="0.25">
      <c r="B49" t="s">
        <v>122</v>
      </c>
      <c r="C49" s="1">
        <v>18500</v>
      </c>
      <c r="E49" t="s">
        <v>157</v>
      </c>
      <c r="F49" s="1">
        <v>160400</v>
      </c>
      <c r="I49" s="1"/>
    </row>
    <row r="50" spans="2:9" x14ac:dyDescent="0.25">
      <c r="B50" t="s">
        <v>123</v>
      </c>
      <c r="C50" s="1">
        <v>22000</v>
      </c>
      <c r="E50" t="s">
        <v>158</v>
      </c>
      <c r="F50" s="1">
        <v>21900</v>
      </c>
      <c r="I50" s="1"/>
    </row>
    <row r="51" spans="2:9" x14ac:dyDescent="0.25">
      <c r="B51" t="s">
        <v>124</v>
      </c>
      <c r="C51" s="1">
        <v>122500</v>
      </c>
      <c r="E51" t="s">
        <v>130</v>
      </c>
      <c r="F51" s="1">
        <v>40900</v>
      </c>
      <c r="I51" s="1"/>
    </row>
    <row r="52" spans="2:9" x14ac:dyDescent="0.25">
      <c r="B52" t="s">
        <v>125</v>
      </c>
      <c r="C52" s="1">
        <v>14700</v>
      </c>
      <c r="E52" t="s">
        <v>135</v>
      </c>
      <c r="F52" s="1">
        <v>21900</v>
      </c>
      <c r="I52" s="1"/>
    </row>
    <row r="53" spans="2:9" x14ac:dyDescent="0.25">
      <c r="B53" t="s">
        <v>126</v>
      </c>
      <c r="C53" s="1">
        <v>82500</v>
      </c>
      <c r="E53" t="s">
        <v>138</v>
      </c>
      <c r="F53" s="1">
        <v>500</v>
      </c>
      <c r="I53" s="1"/>
    </row>
    <row r="54" spans="2:9" x14ac:dyDescent="0.25">
      <c r="B54" t="s">
        <v>127</v>
      </c>
      <c r="C54" s="1">
        <v>122500</v>
      </c>
      <c r="E54" t="s">
        <v>142</v>
      </c>
      <c r="F54" s="1">
        <v>10500</v>
      </c>
      <c r="I54" s="1"/>
    </row>
    <row r="55" spans="2:9" x14ac:dyDescent="0.25">
      <c r="B55" t="s">
        <v>128</v>
      </c>
      <c r="C55" s="1">
        <v>122500</v>
      </c>
      <c r="F55" s="1"/>
      <c r="I55" s="1"/>
    </row>
    <row r="56" spans="2:9" x14ac:dyDescent="0.25">
      <c r="B56" t="s">
        <v>129</v>
      </c>
      <c r="C56" s="1">
        <v>22500</v>
      </c>
      <c r="F56" s="1"/>
      <c r="I56" s="1"/>
    </row>
    <row r="57" spans="2:9" x14ac:dyDescent="0.25">
      <c r="B57" t="s">
        <v>146</v>
      </c>
      <c r="C57" s="1">
        <v>69000</v>
      </c>
      <c r="F57" s="1"/>
      <c r="I57" s="1"/>
    </row>
    <row r="58" spans="2:9" x14ac:dyDescent="0.25">
      <c r="B58" t="s">
        <v>147</v>
      </c>
      <c r="C58" s="1">
        <v>108600</v>
      </c>
      <c r="F58" s="1"/>
      <c r="I58" s="1"/>
    </row>
    <row r="59" spans="2:9" x14ac:dyDescent="0.25">
      <c r="F59" s="1"/>
      <c r="I59" s="1"/>
    </row>
    <row r="60" spans="2:9" x14ac:dyDescent="0.25">
      <c r="B60" s="129" t="s">
        <v>13</v>
      </c>
      <c r="C60" s="129"/>
      <c r="E60" s="129" t="s">
        <v>16</v>
      </c>
      <c r="F60" s="129"/>
      <c r="H60" s="129" t="s">
        <v>17</v>
      </c>
      <c r="I60" s="129"/>
    </row>
    <row r="61" spans="2:9" x14ac:dyDescent="0.25">
      <c r="B61" t="s">
        <v>14</v>
      </c>
      <c r="C61" s="1">
        <v>185400</v>
      </c>
      <c r="E61" t="s">
        <v>23</v>
      </c>
      <c r="F61" s="1">
        <v>37900</v>
      </c>
      <c r="H61" t="s">
        <v>173</v>
      </c>
      <c r="I61" s="1">
        <v>11900</v>
      </c>
    </row>
    <row r="62" spans="2:9" x14ac:dyDescent="0.25">
      <c r="B62" t="s">
        <v>44</v>
      </c>
      <c r="C62" s="1">
        <v>180000</v>
      </c>
      <c r="E62" t="s">
        <v>26</v>
      </c>
      <c r="F62" s="1">
        <v>18900</v>
      </c>
      <c r="H62" t="s">
        <v>167</v>
      </c>
      <c r="I62" s="1">
        <v>44900</v>
      </c>
    </row>
    <row r="63" spans="2:9" x14ac:dyDescent="0.25">
      <c r="B63" t="s">
        <v>45</v>
      </c>
      <c r="C63" s="1">
        <v>180000</v>
      </c>
      <c r="E63" t="s">
        <v>28</v>
      </c>
      <c r="F63" s="1">
        <v>3600</v>
      </c>
      <c r="H63" t="s">
        <v>168</v>
      </c>
      <c r="I63" s="1">
        <v>17900</v>
      </c>
    </row>
    <row r="64" spans="2:9" x14ac:dyDescent="0.25">
      <c r="B64" t="s">
        <v>57</v>
      </c>
      <c r="C64" s="1">
        <v>482637</v>
      </c>
      <c r="E64" t="s">
        <v>29</v>
      </c>
      <c r="F64" s="1">
        <v>35500</v>
      </c>
      <c r="H64" t="s">
        <v>18</v>
      </c>
      <c r="I64" s="1">
        <v>7900</v>
      </c>
    </row>
    <row r="65" spans="2:9" x14ac:dyDescent="0.25">
      <c r="B65" t="s">
        <v>143</v>
      </c>
      <c r="C65" s="1">
        <v>80000</v>
      </c>
      <c r="E65" t="s">
        <v>30</v>
      </c>
      <c r="F65" s="1">
        <v>11000</v>
      </c>
      <c r="H65" t="s">
        <v>19</v>
      </c>
      <c r="I65" s="1">
        <v>11900</v>
      </c>
    </row>
    <row r="66" spans="2:9" x14ac:dyDescent="0.25">
      <c r="E66" t="s">
        <v>31</v>
      </c>
      <c r="F66" s="1">
        <v>23500</v>
      </c>
      <c r="H66" t="s">
        <v>27</v>
      </c>
      <c r="I66" s="1">
        <v>17800</v>
      </c>
    </row>
    <row r="67" spans="2:9" x14ac:dyDescent="0.25">
      <c r="E67" t="s">
        <v>33</v>
      </c>
      <c r="F67" s="1">
        <v>4900</v>
      </c>
      <c r="H67" t="s">
        <v>174</v>
      </c>
      <c r="I67" s="1">
        <v>34900</v>
      </c>
    </row>
    <row r="68" spans="2:9" x14ac:dyDescent="0.25">
      <c r="E68" t="s">
        <v>35</v>
      </c>
      <c r="F68" s="1">
        <v>2000</v>
      </c>
      <c r="H68" t="s">
        <v>60</v>
      </c>
      <c r="I68" s="1">
        <v>129900</v>
      </c>
    </row>
    <row r="69" spans="2:9" x14ac:dyDescent="0.25">
      <c r="E69" t="s">
        <v>37</v>
      </c>
      <c r="F69" s="1">
        <v>62000</v>
      </c>
      <c r="H69" t="s">
        <v>153</v>
      </c>
      <c r="I69" s="1">
        <v>699900</v>
      </c>
    </row>
    <row r="70" spans="2:9" x14ac:dyDescent="0.25">
      <c r="E70" t="s">
        <v>182</v>
      </c>
      <c r="F70" s="1">
        <v>25000</v>
      </c>
      <c r="H70" t="s">
        <v>144</v>
      </c>
      <c r="I70" s="1">
        <v>99900</v>
      </c>
    </row>
    <row r="71" spans="2:9" x14ac:dyDescent="0.25">
      <c r="E71" t="s">
        <v>39</v>
      </c>
      <c r="F71" s="1">
        <v>105000</v>
      </c>
      <c r="H71" t="s">
        <v>132</v>
      </c>
      <c r="I71" s="1">
        <v>29900</v>
      </c>
    </row>
    <row r="72" spans="2:9" x14ac:dyDescent="0.25">
      <c r="E72" t="s">
        <v>41</v>
      </c>
      <c r="F72" s="1">
        <v>7500</v>
      </c>
      <c r="H72" t="s">
        <v>134</v>
      </c>
      <c r="I72" s="1">
        <v>33900</v>
      </c>
    </row>
    <row r="73" spans="2:9" x14ac:dyDescent="0.25">
      <c r="E73" t="s">
        <v>42</v>
      </c>
      <c r="F73" s="1">
        <v>16800</v>
      </c>
    </row>
    <row r="74" spans="2:9" x14ac:dyDescent="0.25">
      <c r="E74" t="s">
        <v>43</v>
      </c>
      <c r="F74" s="1">
        <v>140000</v>
      </c>
    </row>
    <row r="75" spans="2:9" x14ac:dyDescent="0.25">
      <c r="E75" t="s">
        <v>48</v>
      </c>
      <c r="F75" s="1">
        <v>27000</v>
      </c>
    </row>
    <row r="76" spans="2:9" x14ac:dyDescent="0.25">
      <c r="E76" t="s">
        <v>49</v>
      </c>
      <c r="F76" s="1">
        <v>89800</v>
      </c>
    </row>
    <row r="77" spans="2:9" x14ac:dyDescent="0.25">
      <c r="E77" t="s">
        <v>58</v>
      </c>
      <c r="F77" s="1">
        <v>29500</v>
      </c>
    </row>
    <row r="78" spans="2:9" x14ac:dyDescent="0.25">
      <c r="E78" t="s">
        <v>70</v>
      </c>
      <c r="F78" s="1">
        <v>4600</v>
      </c>
    </row>
    <row r="79" spans="2:9" x14ac:dyDescent="0.25">
      <c r="E79" t="s">
        <v>73</v>
      </c>
      <c r="F79" s="1">
        <v>33600</v>
      </c>
    </row>
    <row r="80" spans="2:9" x14ac:dyDescent="0.25">
      <c r="E80" t="s">
        <v>75</v>
      </c>
      <c r="F80" s="1">
        <v>11500</v>
      </c>
    </row>
    <row r="81" spans="5:6" x14ac:dyDescent="0.25">
      <c r="E81" t="s">
        <v>76</v>
      </c>
      <c r="F81" s="1">
        <v>11250</v>
      </c>
    </row>
    <row r="82" spans="5:6" x14ac:dyDescent="0.25">
      <c r="E82" t="s">
        <v>77</v>
      </c>
      <c r="F82" s="1">
        <v>2300</v>
      </c>
    </row>
    <row r="83" spans="5:6" x14ac:dyDescent="0.25">
      <c r="E83" t="s">
        <v>148</v>
      </c>
      <c r="F83" s="1">
        <v>33900</v>
      </c>
    </row>
    <row r="84" spans="5:6" x14ac:dyDescent="0.25">
      <c r="E84" t="s">
        <v>149</v>
      </c>
      <c r="F84" s="1">
        <v>29900</v>
      </c>
    </row>
    <row r="85" spans="5:6" x14ac:dyDescent="0.25">
      <c r="E85" t="s">
        <v>156</v>
      </c>
      <c r="F85" s="1">
        <v>24500</v>
      </c>
    </row>
    <row r="86" spans="5:6" x14ac:dyDescent="0.25">
      <c r="E86" t="s">
        <v>133</v>
      </c>
      <c r="F86" s="1">
        <v>49900</v>
      </c>
    </row>
    <row r="87" spans="5:6" x14ac:dyDescent="0.25">
      <c r="E87" t="s">
        <v>136</v>
      </c>
      <c r="F87" s="1">
        <v>22800</v>
      </c>
    </row>
    <row r="88" spans="5:6" x14ac:dyDescent="0.25">
      <c r="E88" t="s">
        <v>137</v>
      </c>
      <c r="F88" s="1">
        <v>340600</v>
      </c>
    </row>
  </sheetData>
  <sheetProtection algorithmName="SHA-512" hashValue="cT0I6g9j338JKI0TcVTfvSrsUuvaUo9/YcuzFVRBK1+4zvLvYmG614cegY6CptBjA7+bgMvqzXaBk0Gg9M0osQ==" saltValue="7+cwq2S5PvD7nbmE3KifDg==" spinCount="100000" sheet="1" objects="1" scenarios="1"/>
  <sortState xmlns:xlrd2="http://schemas.microsoft.com/office/spreadsheetml/2017/richdata2" ref="H61:I72">
    <sortCondition ref="H61:H72"/>
  </sortState>
  <mergeCells count="6">
    <mergeCell ref="E2:F2"/>
    <mergeCell ref="B2:C2"/>
    <mergeCell ref="H2:I2"/>
    <mergeCell ref="B60:C60"/>
    <mergeCell ref="E60:F60"/>
    <mergeCell ref="H60:I6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</vt:lpstr>
      <vt:lpstr>Listado Disponibilidad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Cuayal Revelo</dc:creator>
  <cp:lastModifiedBy>Usuario UTP</cp:lastModifiedBy>
  <dcterms:created xsi:type="dcterms:W3CDTF">2024-02-26T18:18:54Z</dcterms:created>
  <dcterms:modified xsi:type="dcterms:W3CDTF">2024-05-15T15:27:18Z</dcterms:modified>
</cp:coreProperties>
</file>